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ämäTyökirja"/>
  <mc:AlternateContent xmlns:mc="http://schemas.openxmlformats.org/markup-compatibility/2006">
    <mc:Choice Requires="x15">
      <x15ac:absPath xmlns:x15ac="http://schemas.microsoft.com/office/spreadsheetml/2010/11/ac" url="https://tuusula.sharepoint.com/sites/Viherkerroin/Jaetut asiakirjat/General/Tuusulan viherkerroin/Uusin viherkerroinlaskuri/Varmuuskopio_älä koske, jottei tule vahingossa muutoksia/"/>
    </mc:Choice>
  </mc:AlternateContent>
  <xr:revisionPtr revIDLastSave="1" documentId="8_{693924D0-8C65-40E5-A7DA-BB21A62ED1A6}" xr6:coauthVersionLast="47" xr6:coauthVersionMax="47" xr10:uidLastSave="{6E6A8E55-AC45-41B0-8BE7-304FF0C36A6E}"/>
  <workbookProtection workbookAlgorithmName="SHA-512" workbookHashValue="omNvBc+qK5teQ6EOYKEtK1vUFDmFlDrJOENH5GIx+m4nl6w87W//CgUkzmUsN+fpspd6ESfQ7FuPgp5LdL+Nnw==" workbookSaltValue="7ogDxw7VfkrOPrexDOTvyQ==" workbookSpinCount="100000" lockStructure="1"/>
  <bookViews>
    <workbookView xWindow="-108" yWindow="-108" windowWidth="23256" windowHeight="12576" xr2:uid="{00000000-000D-0000-FFFF-FFFF00000000}"/>
  </bookViews>
  <sheets>
    <sheet name="Ohjeet" sheetId="3" r:id="rId1"/>
    <sheet name="Lähtötiedot" sheetId="1" r:id="rId2"/>
    <sheet name="Elementit" sheetId="2" r:id="rId3"/>
    <sheet name="Tulokset" sheetId="4" r:id="rId4"/>
  </sheets>
  <definedNames>
    <definedName name="_xlchart.v1.0" hidden="1">Lähtötiedot!$M$46:$M$50</definedName>
    <definedName name="_xlchart.v1.1" hidden="1">Lähtötiedot!$N$46:$N$50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B20" i="2" l="1"/>
  <c r="O46" i="1"/>
  <c r="N46" i="1" s="1"/>
  <c r="O47" i="1"/>
  <c r="N47" i="1" s="1"/>
  <c r="O49" i="1"/>
  <c r="N49" i="1" s="1"/>
  <c r="O50" i="1"/>
  <c r="N50" i="1" s="1"/>
  <c r="H11" i="4"/>
  <c r="I35" i="2"/>
  <c r="I33" i="2"/>
  <c r="I32" i="2"/>
  <c r="I31" i="2"/>
  <c r="I34" i="2"/>
  <c r="I30" i="2"/>
  <c r="I29" i="2"/>
  <c r="I16" i="2"/>
  <c r="I10" i="2"/>
  <c r="I9" i="2"/>
  <c r="I8" i="2"/>
  <c r="I5" i="2"/>
  <c r="I3" i="2"/>
  <c r="I4" i="2"/>
  <c r="L10" i="1"/>
  <c r="B17" i="2"/>
  <c r="B24" i="2"/>
  <c r="O48" i="1" l="1"/>
  <c r="N48" i="1" s="1"/>
  <c r="D11" i="4"/>
  <c r="L3" i="1" l="1"/>
  <c r="I39" i="1"/>
  <c r="I40" i="1"/>
  <c r="B31" i="2"/>
  <c r="C4" i="4" l="1"/>
  <c r="I36" i="2" l="1"/>
  <c r="B36" i="2" l="1"/>
  <c r="I37" i="2"/>
  <c r="I27" i="2" l="1"/>
  <c r="H12" i="4" l="1"/>
  <c r="H14" i="4"/>
  <c r="I16" i="4" l="1"/>
  <c r="H13" i="4"/>
  <c r="H10" i="4"/>
  <c r="F4" i="4"/>
  <c r="B34" i="2"/>
  <c r="D6" i="4"/>
  <c r="D4" i="4"/>
  <c r="C6" i="4"/>
  <c r="B28" i="2" l="1"/>
  <c r="B14" i="2" l="1"/>
  <c r="L17" i="1"/>
  <c r="B9" i="2" l="1"/>
  <c r="I7" i="2"/>
  <c r="O36" i="1" s="1"/>
  <c r="I11" i="2"/>
  <c r="I12" i="2"/>
  <c r="I13" i="2"/>
  <c r="I14" i="2"/>
  <c r="I15" i="2"/>
  <c r="I17" i="2"/>
  <c r="I18" i="2"/>
  <c r="I21" i="2"/>
  <c r="I22" i="2"/>
  <c r="I23" i="2"/>
  <c r="I24" i="2"/>
  <c r="I25" i="2"/>
  <c r="I26" i="2"/>
  <c r="I28" i="2"/>
  <c r="O40" i="1" l="1"/>
  <c r="H15" i="4"/>
  <c r="H16" i="4" s="1"/>
  <c r="O41" i="1"/>
  <c r="O39" i="1"/>
  <c r="O37" i="1"/>
  <c r="I19" i="2"/>
  <c r="O38" i="1" s="1"/>
  <c r="O42" i="1" l="1"/>
  <c r="I38" i="2"/>
  <c r="B4" i="2" s="1"/>
  <c r="D9" i="4" s="1"/>
  <c r="C23" i="4" s="1"/>
  <c r="C9" i="4" l="1"/>
  <c r="N36" i="1"/>
  <c r="N39" i="1"/>
  <c r="N40" i="1"/>
  <c r="N41" i="1"/>
  <c r="N37" i="1"/>
  <c r="N38" i="1"/>
</calcChain>
</file>

<file path=xl/sharedStrings.xml><?xml version="1.0" encoding="utf-8"?>
<sst xmlns="http://schemas.openxmlformats.org/spreadsheetml/2006/main" count="194" uniqueCount="140">
  <si>
    <t xml:space="preserve">                Ohjeet viherkertoimen täyttöön</t>
  </si>
  <si>
    <r>
      <t xml:space="preserve">                              Tarkemmat ohjeet osoitteesta </t>
    </r>
    <r>
      <rPr>
        <b/>
        <sz val="9"/>
        <color rgb="FF418C7C"/>
        <rFont val="Calibri"/>
        <family val="2"/>
        <scheme val="minor"/>
      </rPr>
      <t>tuusula.fi/viherkerroin</t>
    </r>
  </si>
  <si>
    <t>Versio 11/2024</t>
  </si>
  <si>
    <t>1) Siirtymät sivujen välillä</t>
  </si>
  <si>
    <t>Voit siirtyä välilehtien välillä näkymän alalaidassa olevien välilehtikuvakkeiden avulla ("Ohjeet", "Lähtötiedot", "Elementit" ja "Tulokset". Näkymän alalaidassa on myös valintanappeja, jotka mahdollistavat siirtymät välilehtien välillä.  Luettuasi ohjeen loppuun, paina "Aloita"-valintanappia.</t>
  </si>
  <si>
    <t>2) Lähtötiedot</t>
  </si>
  <si>
    <t xml:space="preserve">Lähtötiedot-välilehdellä määritellään viherkertoimen tavoitetaso ja korttelin tai tontin tiedot. </t>
  </si>
  <si>
    <t xml:space="preserve">Lomakkeen täyttäminen aloitetaan lisäämällä ylälaitaan päivämäärä sekä tunnistetiedot (täyttäjän nimi ja lupatunnus). Seuraavaksi määritellään lomakkeen rakennuspaikan tiedot: ”Kaupunginosa/kylä”, ”Korttelin/tilan nimi”, ”Tontti/tilan RN:o”, ”Osoite”, "Korttelin/tontin pinta-ala, m²", "Rakennusten peittopinta-ala, m²" ja "Kerrosala, k-m²" ja valitaan tontin suunniteltu maankäyttö. </t>
  </si>
  <si>
    <t>Rakennuspaikan tietojen perusteella päivittyy kenttä "Kerrosalan suhde pinta-alaan (tehokkuusluku)". "Viherkertoimen tavoitetaso" muodostuu suunnitellun maankäytön perusteella. Viherkertoimen tavoitetaso on määritelty vain osaan maankäytön muodoista. Jos suunnitellun maankäytön tavoitetasoa ei ole määritetty, tavoitetason kohdalla lukee "Ei määritetty".</t>
  </si>
  <si>
    <t>Kohteen tunnistetiedot tulostuvat automaattisesti Elementit- ja Tulokset-välilehdille.</t>
  </si>
  <si>
    <t>3) Viherkerroinlaskenta</t>
  </si>
  <si>
    <t xml:space="preserve">Elementit-välilehdellä täytetään tontille kaavaillut elementit: Säilytettävä kasvillisuus, Istutettava kasvillisuus, Pinnoitteet, Viherkatot ja julkisivukasvillisuus, Vesielementit ja Bonuselementit.  Lomake laskee vettä läpäisemättömät pinnat automaattisesti. Kaikki tontin pinta-ala, jota ei osoiteta muihin elementteihin tai rakennuksien peittopinta-alaan lähtötiedoissa, lisätään automaattisesti vettä läpäisemättömiin pintoihin.  </t>
  </si>
  <si>
    <r>
      <rPr>
        <b/>
        <sz val="10"/>
        <rFont val="Calibri"/>
        <family val="2"/>
        <scheme val="minor"/>
      </rPr>
      <t>"Elementin määritelmä"</t>
    </r>
    <r>
      <rPr>
        <sz val="10"/>
        <rFont val="Calibri"/>
        <family val="2"/>
        <scheme val="minor"/>
      </rPr>
      <t xml:space="preserve"> -sarake sisältää kuvauksen kustakin elementistä. Lisätietoa elementeistä löytyy Viherkertoimen käyttöohjeesta.</t>
    </r>
  </si>
  <si>
    <r>
      <rPr>
        <b/>
        <sz val="10"/>
        <rFont val="Calibri"/>
        <family val="2"/>
        <scheme val="minor"/>
      </rPr>
      <t>"Määrä"</t>
    </r>
    <r>
      <rPr>
        <sz val="10"/>
        <rFont val="Calibri"/>
        <family val="2"/>
        <scheme val="minor"/>
      </rPr>
      <t xml:space="preserve"> -sarakkeeseen syötetään elementtejä koskevat määrätiedot "Yksikkö"-sarakkeen kertomassa muodossa (kpl, m²,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). Vettä läpäisemättömän pinnan määrä lasketaan automaattisesti.</t>
    </r>
  </si>
  <si>
    <r>
      <rPr>
        <b/>
        <sz val="10"/>
        <rFont val="Calibri"/>
        <family val="2"/>
        <scheme val="minor"/>
      </rPr>
      <t>"Painotus"</t>
    </r>
    <r>
      <rPr>
        <sz val="10"/>
        <rFont val="Calibri"/>
        <family val="2"/>
        <scheme val="minor"/>
      </rPr>
      <t>-sarakkeessa näkyy kullekin elementille määritetty painotus. "Painotettu pinta-ala, m²" -sarakkeeseen muodostuu syötetyn pinta-alan tai lukumäärän ja painotuksen tulo.</t>
    </r>
  </si>
  <si>
    <r>
      <t>"Lisätietoja käytetyistä elementeistä"</t>
    </r>
    <r>
      <rPr>
        <sz val="10"/>
        <rFont val="Calibri"/>
        <family val="2"/>
        <scheme val="minor"/>
      </rPr>
      <t xml:space="preserve">-sarakkeeseen voi kirjoittaa omia muistiinpanoja ja mahdollisia lisätietoja. </t>
    </r>
  </si>
  <si>
    <t xml:space="preserve">Välilehden vasempaan yläkulmaan päivittyy automaattisesti yhteenlasketun painotetun pinta-alan ja tontin kokonaispinta-alan perusteella laskettu Viherkerroin. </t>
  </si>
  <si>
    <t>4) Tulokset</t>
  </si>
  <si>
    <t>Tulokset-välilehdellä ovat viherkertoimen laskennasta saadut tulokset. Kuvaajat ja taulukot kertovat viherkertoimen muodostumiseen vaikuttavista tekijöistä ja erilaisten elementtien hyödyntämisasteesta. Kuvaaja "Osuus Viherkertoimen painotetusta kokonaispinta-alasta, %" kertoo, kuinka suurta osuutta kukin elementtikategoria vastaa lopullisesta Viherkerroin-luvusta. Kohdassa "Täyttäjän kommentit" on mahdollista lisätä kommentteja laskennasta omaksi tiedoksi tai muiden tulosten tarkastelijoiden käyttöön. Kohtaan "Huomioitavat asiat" tulostuu automaattisesti laskennan tuloksia ja muita huomioitavia asioita.</t>
  </si>
  <si>
    <t>Luettuasi ohjeen loppuun, paina "Aloita"-valintanappia tai siirry haluamallesi välilehdelle alalaidassa olevien välilehtikuvakkeiden avulla.</t>
  </si>
  <si>
    <t>Aloita</t>
  </si>
  <si>
    <t xml:space="preserve">Päivämäärä: </t>
  </si>
  <si>
    <t xml:space="preserve">Täyttäjän nimi:  </t>
  </si>
  <si>
    <t>LP-</t>
  </si>
  <si>
    <t>Rakennuspaikka</t>
  </si>
  <si>
    <t>Kunnanosa/kylä:</t>
  </si>
  <si>
    <t>Korttelin/tilan nimi:</t>
  </si>
  <si>
    <t>Tontti/Tilan RN:o:</t>
  </si>
  <si>
    <t>Viherkertoimen tavoitetaso:</t>
  </si>
  <si>
    <t>Osoite:</t>
  </si>
  <si>
    <t>Tontin/korttelin pinta-ala, m² :</t>
  </si>
  <si>
    <t>Rakennusten peittopinta-ala, m²:</t>
  </si>
  <si>
    <t>Kerrosalan suhde pinta-alaan (tehokkuusluku):</t>
  </si>
  <si>
    <t>Kerrosala, k-m²:</t>
  </si>
  <si>
    <t>Suunniteltu maankäyttö</t>
  </si>
  <si>
    <t>Asuinalueet</t>
  </si>
  <si>
    <t>Palvelujen alueet ja toimistorakentamisen alueet</t>
  </si>
  <si>
    <t>Kaupan- ja liikerakentamisen alueet</t>
  </si>
  <si>
    <t>Teollisuustoimintojen ja logistiikan alueet</t>
  </si>
  <si>
    <t>Seuraava</t>
  </si>
  <si>
    <t xml:space="preserve">ALLA OLEVAT PIILOTETTAAN NÄHTÄVISTÄ </t>
  </si>
  <si>
    <t>Tavoitetasot</t>
  </si>
  <si>
    <t>Ei määritetty</t>
  </si>
  <si>
    <t>Huomautukset tuloskortissa:</t>
  </si>
  <si>
    <t>Tulosten laskenta tuloskortille</t>
  </si>
  <si>
    <t xml:space="preserve">Suunnitelmassa on haitallisia vieraslajeja. </t>
  </si>
  <si>
    <t xml:space="preserve">Osuus viherkertoimen painotetusta 
pinta-alasta, %
</t>
  </si>
  <si>
    <t>Maankäyttö</t>
  </si>
  <si>
    <t xml:space="preserve">Suunnitelma ei täytä viherkertoimen tavoitetasoa. </t>
  </si>
  <si>
    <t>painotettu pinta-ala prosentit</t>
  </si>
  <si>
    <t>painotettu pinta-ala</t>
  </si>
  <si>
    <t xml:space="preserve">Bonuselementteihin on sisällytetty enemmän puita kuin suunnitelmassa on säilytettäviä tai istutettuja puita. </t>
  </si>
  <si>
    <t>Säilytettävä kasvillisuus</t>
  </si>
  <si>
    <t>Maankäytön koodit</t>
  </si>
  <si>
    <t xml:space="preserve">Syötettyjen pinta-alaperusteisten elementtien yhteenlaskettu pinta-ala on suurempi kuin koko tontin pinta-alan ja rakennusten peittopinta-alan erotus. </t>
  </si>
  <si>
    <t>Istutettava kasvillisuus</t>
  </si>
  <si>
    <t>Huomautusten laskenta:</t>
  </si>
  <si>
    <t>Pinnoitteet</t>
  </si>
  <si>
    <t>Bonuselementteihin sisällytetyt puut</t>
  </si>
  <si>
    <t>Viherkatot ja julkisivu</t>
  </si>
  <si>
    <t>Säilytettävät &amp;istutettavat puut</t>
  </si>
  <si>
    <t>Vesielementit</t>
  </si>
  <si>
    <t>Bonuselementit</t>
  </si>
  <si>
    <t>yhteensä</t>
  </si>
  <si>
    <t>Kasvillisuuspinnat</t>
  </si>
  <si>
    <t>Vettä läpäisevät pinnoitteet</t>
  </si>
  <si>
    <t>Vettä läpäisemättömät pinnoitteet</t>
  </si>
  <si>
    <t>Rakennusten kattopinta</t>
  </si>
  <si>
    <t>Kasvillisuuskatot</t>
  </si>
  <si>
    <t>Viherkerroin saavutettu</t>
  </si>
  <si>
    <t>Elementtityyppi</t>
  </si>
  <si>
    <t xml:space="preserve"> Elementin määritelmä</t>
  </si>
  <si>
    <t>Yksikkö</t>
  </si>
  <si>
    <t>Määrä</t>
  </si>
  <si>
    <t>Painotus</t>
  </si>
  <si>
    <t>Painotettu pinta-ala</t>
  </si>
  <si>
    <t>Lisätietoja käytetyistä elementeistä</t>
  </si>
  <si>
    <t>Säilytettävä hyväkuntoinen isokokoinen (täysikasvuisena &gt; 10 m) puu, vähintään 3 m</t>
  </si>
  <si>
    <t>kpl</t>
  </si>
  <si>
    <t>Säilytettävä hyväkuntoinen, pienikokoinen (täysikasvuisena ≤ 10 m) puu, vähintään 3 m</t>
  </si>
  <si>
    <t>Säilytettävä hyväkuntoinen puu (1,5-3 m) tai iso pensas</t>
  </si>
  <si>
    <t>Säilytettävä luonnonniitty tai luonnonmukainen pohjakasvillisuus</t>
  </si>
  <si>
    <t>m²</t>
  </si>
  <si>
    <t>Tavoitetaso</t>
  </si>
  <si>
    <t>Säilytettävä luonnonmukainen avokallio (ainakin osittain paljas kallionpinta, vähäisesti puustoa)</t>
  </si>
  <si>
    <t>Isokokoinen puu, täysikasvuisena &gt; 10 m</t>
  </si>
  <si>
    <t>Pienikokoinen puu, täysikasvuisena ≤ 10 m</t>
  </si>
  <si>
    <t>Isokoinen tai keskikokoinen (täysikasvuisena &gt; 1,5 m ) yksittäinen pensas</t>
  </si>
  <si>
    <t xml:space="preserve">kpl </t>
  </si>
  <si>
    <t xml:space="preserve">Muut pensaat  </t>
  </si>
  <si>
    <t>Tontin pinta-ala</t>
  </si>
  <si>
    <t>Perennat tai monikerroksellinen istutusalue</t>
  </si>
  <si>
    <t>Monivuotinen niitty, keto tai kuntta</t>
  </si>
  <si>
    <t>Viljelypalstat, viljelylaatikot tai muu viljelyyn osoitettu alue</t>
  </si>
  <si>
    <t>Rakennusten peittopinta-ala</t>
  </si>
  <si>
    <t>Nurmikko</t>
  </si>
  <si>
    <t xml:space="preserve">Monivuotiset köynnökset  </t>
  </si>
  <si>
    <t>Puoliläpäisevät pinnoitteet (esim. nurmikivi, kivituhka, terassi)</t>
  </si>
  <si>
    <t xml:space="preserve"> Muun vettä läpäisemättömän pinnan pinta-ala</t>
  </si>
  <si>
    <t>Läpäisevät pinnoitteet (esim. sora- ja hiekkapinnat)</t>
  </si>
  <si>
    <t>Vettä läpäisemätön pinta (ei katot, esim. asvaltti, laatoitus, betoni)</t>
  </si>
  <si>
    <t>Kasvillisuuskatot ja julkisivukasvillisuus</t>
  </si>
  <si>
    <t>Viherseinä tai muu julkisivuun integroitu kasvillisuus</t>
  </si>
  <si>
    <t xml:space="preserve">Kasvillisuuskatto: Kattopuutarha, kasvualustan paksuus 30 – 100 cm </t>
  </si>
  <si>
    <t>Elementteihin syötetty pinta-ala (ei kasvillisuuskatot)</t>
  </si>
  <si>
    <t>Kasvillisuuskatto: Niitty, keto tai heinä, kasvualustan paksuus 10 – 29 cm</t>
  </si>
  <si>
    <t>Kasvillisuuskatto: Maksaruoho- tai sammalkatto, kasvualustan paksuus 4 – 9 cm</t>
  </si>
  <si>
    <t xml:space="preserve">Sadepuutarha tai biosuodatuspainanne </t>
  </si>
  <si>
    <t xml:space="preserve">Kosteikko, lampi, tulvaniitty tai soistuma luonnonmukaisella kasvillisuudella </t>
  </si>
  <si>
    <t>Kasvillisuuspintainen imeytys- tai viivytyspainanne</t>
  </si>
  <si>
    <t>Päivämäärä</t>
  </si>
  <si>
    <t>Kivipintainen imeytys- tai viivytyspainanne</t>
  </si>
  <si>
    <t>Sadeveden kerääminen kasteluvedeksi (yksikkö vesisäiliön tilavuus, m³)</t>
  </si>
  <si>
    <t>m³</t>
  </si>
  <si>
    <t>Varjostava isokokoiseksi kasvava puu (täysikasvuisena &gt; 10 m) rakennuksen etelä- ja lounaispuolella</t>
  </si>
  <si>
    <t>Täyttäjän nimi</t>
  </si>
  <si>
    <t>Varjostava pienikokoinen puu (täysikasvuisena ≤ 10 m) rakennuksen etelä- ja lounaispuolella</t>
  </si>
  <si>
    <t xml:space="preserve">Hyödynnettävää tai syötävää satoa tuottavat puut </t>
  </si>
  <si>
    <t>Huom. bonuselementistä voi saada bonuspisteitä kerran (esim. ei samaa puuta sekä "Varjostavaksi" että "Kukkivaksi ja marjoja tuottavaksi puuksi")</t>
  </si>
  <si>
    <t>Hyödynnettävää tai syötävää satoa tuottavat pensaat  </t>
  </si>
  <si>
    <t>Tontti/Tilan RN:o</t>
  </si>
  <si>
    <t>Kasvillisuusalueet, joiden perustamisessa on hyödynnetty tontilla saatavia pintamaita</t>
  </si>
  <si>
    <t>Luonnon monimuotoisuuden ja eläimistön elinolosuhteiden tukeminen (esim. lahopuu/maapuu, pystypökkelö/maatuva kanto, lahopuuaita, lehtikomposti)</t>
  </si>
  <si>
    <t>Osoite</t>
  </si>
  <si>
    <t>Istutuksissa käytettyjen mesikasvien kukinta kestää yhteensä vähintään 3 kk</t>
  </si>
  <si>
    <t>Kaikki istutetut puut ja pensaat ovat kotimaisia lajeja tai niistä jalostettuja lajikkeita</t>
  </si>
  <si>
    <t>Pihalla ei ole haitalliseksi määriteltyjä vieraslajeja (vieraslajit.fi mainitut lajit)</t>
  </si>
  <si>
    <t>Painotettu pinta-ala yhteensä</t>
  </si>
  <si>
    <t>Edellinen sivu</t>
  </si>
  <si>
    <t>Tulokset</t>
  </si>
  <si>
    <t>Tuloskortti</t>
  </si>
  <si>
    <t>Kohteen osoite</t>
  </si>
  <si>
    <t>Viherkertoimen laskelma</t>
  </si>
  <si>
    <t>Suunnitelmaan sisällytetyt elementit</t>
  </si>
  <si>
    <t>Elementtejä käytetty</t>
  </si>
  <si>
    <t>Elementtikategorioiden kokonaismäärä</t>
  </si>
  <si>
    <t>Katto- ja julkisiukasvillisuus</t>
  </si>
  <si>
    <t>Yhteensä</t>
  </si>
  <si>
    <t>Täyttäjän kommentit:</t>
  </si>
  <si>
    <t>Huomioitavat asiat: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</si>
</sst>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Raleway"/>
      <family val="2"/>
    </font>
    <font>
      <sz val="11"/>
      <color rgb="FFFF0000"/>
      <name val="Raleway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Raleway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 (Body)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(Body)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Ralway"/>
    </font>
    <font>
      <b/>
      <sz val="10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Raleway"/>
      <family val="2"/>
    </font>
    <font>
      <b/>
      <sz val="9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rgb="FF002EA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color rgb="FF002EA0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  <font>
      <b/>
      <sz val="14"/>
      <color rgb="FF418C7C"/>
      <name val="Calibri"/>
      <family val="2"/>
      <scheme val="minor"/>
    </font>
    <font>
      <b/>
      <sz val="11"/>
      <color rgb="FF418C7C"/>
      <name val="Calibri"/>
      <family val="2"/>
      <scheme val="minor"/>
    </font>
    <font>
      <sz val="11"/>
      <color rgb="FF418C7C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rgb="FF418C7C"/>
      <name val="Calibri"/>
      <family val="2"/>
      <scheme val="minor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C84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18C7C"/>
      </left>
      <right/>
      <top style="medium">
        <color rgb="FF418C7C"/>
      </top>
      <bottom/>
      <diagonal/>
    </border>
    <border>
      <left/>
      <right style="medium">
        <color rgb="FF418C7C"/>
      </right>
      <top style="medium">
        <color rgb="FF418C7C"/>
      </top>
      <bottom/>
      <diagonal/>
    </border>
    <border>
      <left/>
      <right style="medium">
        <color rgb="FF418C7C"/>
      </right>
      <top/>
      <bottom/>
      <diagonal/>
    </border>
    <border>
      <left style="medium">
        <color rgb="FF418C7C"/>
      </left>
      <right/>
      <top/>
      <bottom style="medium">
        <color rgb="FF418C7C"/>
      </bottom>
      <diagonal/>
    </border>
    <border>
      <left/>
      <right style="medium">
        <color rgb="FF418C7C"/>
      </right>
      <top/>
      <bottom style="medium">
        <color rgb="FF418C7C"/>
      </bottom>
      <diagonal/>
    </border>
    <border>
      <left style="medium">
        <color rgb="FF418C7C"/>
      </left>
      <right style="medium">
        <color rgb="FF418C7C"/>
      </right>
      <top style="medium">
        <color rgb="FF418C7C"/>
      </top>
      <bottom/>
      <diagonal/>
    </border>
    <border>
      <left style="medium">
        <color rgb="FF418C7C"/>
      </left>
      <right style="medium">
        <color rgb="FF418C7C"/>
      </right>
      <top/>
      <bottom style="medium">
        <color rgb="FF418C7C"/>
      </bottom>
      <diagonal/>
    </border>
    <border>
      <left/>
      <right/>
      <top style="medium">
        <color rgb="FF418C7C"/>
      </top>
      <bottom/>
      <diagonal/>
    </border>
  </borders>
  <cellStyleXfs count="3">
    <xf numFmtId="0" fontId="0" fillId="0" borderId="0"/>
    <xf numFmtId="0" fontId="25" fillId="5" borderId="50">
      <alignment horizontal="center" vertical="top" wrapText="1"/>
    </xf>
    <xf numFmtId="0" fontId="38" fillId="0" borderId="0" applyNumberFormat="0" applyFill="0" applyBorder="0" applyAlignment="0" applyProtection="0"/>
  </cellStyleXfs>
  <cellXfs count="269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2" borderId="0" xfId="0" applyFill="1"/>
    <xf numFmtId="0" fontId="1" fillId="2" borderId="1" xfId="0" applyFont="1" applyFill="1" applyBorder="1"/>
    <xf numFmtId="164" fontId="6" fillId="2" borderId="12" xfId="0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39" xfId="0" applyFill="1" applyBorder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0" fillId="2" borderId="40" xfId="0" applyFill="1" applyBorder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 vertical="center"/>
    </xf>
    <xf numFmtId="0" fontId="8" fillId="2" borderId="0" xfId="0" applyFont="1" applyFill="1" applyAlignment="1">
      <alignment vertical="top"/>
    </xf>
    <xf numFmtId="0" fontId="8" fillId="2" borderId="39" xfId="0" applyFont="1" applyFill="1" applyBorder="1" applyAlignment="1">
      <alignment vertical="top"/>
    </xf>
    <xf numFmtId="0" fontId="7" fillId="2" borderId="40" xfId="0" applyFont="1" applyFill="1" applyBorder="1"/>
    <xf numFmtId="1" fontId="0" fillId="2" borderId="15" xfId="0" applyNumberFormat="1" applyFill="1" applyBorder="1" applyAlignment="1">
      <alignment horizontal="center"/>
    </xf>
    <xf numFmtId="1" fontId="7" fillId="2" borderId="18" xfId="0" applyNumberFormat="1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0" fillId="2" borderId="44" xfId="0" applyFill="1" applyBorder="1"/>
    <xf numFmtId="0" fontId="0" fillId="2" borderId="47" xfId="0" applyFill="1" applyBorder="1"/>
    <xf numFmtId="0" fontId="0" fillId="2" borderId="45" xfId="0" applyFill="1" applyBorder="1"/>
    <xf numFmtId="164" fontId="11" fillId="2" borderId="0" xfId="0" applyNumberFormat="1" applyFont="1" applyFill="1" applyAlignment="1">
      <alignment vertical="center"/>
    </xf>
    <xf numFmtId="0" fontId="8" fillId="2" borderId="37" xfId="0" applyFont="1" applyFill="1" applyBorder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164" fontId="0" fillId="2" borderId="28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4" fillId="4" borderId="24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0" fillId="2" borderId="5" xfId="0" applyFill="1" applyBorder="1"/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6" xfId="0" applyBorder="1"/>
    <xf numFmtId="0" fontId="0" fillId="2" borderId="10" xfId="0" applyFill="1" applyBorder="1"/>
    <xf numFmtId="0" fontId="0" fillId="2" borderId="4" xfId="0" applyFill="1" applyBorder="1" applyAlignment="1">
      <alignment horizontal="center" vertical="center"/>
    </xf>
    <xf numFmtId="0" fontId="0" fillId="2" borderId="27" xfId="0" applyFill="1" applyBorder="1"/>
    <xf numFmtId="0" fontId="0" fillId="2" borderId="2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/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/>
    <xf numFmtId="0" fontId="0" fillId="2" borderId="17" xfId="0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wrapText="1"/>
    </xf>
    <xf numFmtId="0" fontId="6" fillId="2" borderId="5" xfId="0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wrapText="1"/>
    </xf>
    <xf numFmtId="0" fontId="0" fillId="0" borderId="20" xfId="0" applyBorder="1"/>
    <xf numFmtId="0" fontId="0" fillId="3" borderId="0" xfId="0" applyFill="1" applyAlignment="1">
      <alignment horizontal="center"/>
    </xf>
    <xf numFmtId="0" fontId="0" fillId="2" borderId="7" xfId="0" applyFill="1" applyBorder="1"/>
    <xf numFmtId="0" fontId="0" fillId="2" borderId="35" xfId="0" applyFill="1" applyBorder="1"/>
    <xf numFmtId="0" fontId="0" fillId="2" borderId="0" xfId="0" applyFill="1" applyProtection="1">
      <protection locked="0"/>
    </xf>
    <xf numFmtId="0" fontId="0" fillId="2" borderId="1" xfId="0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0" fillId="2" borderId="3" xfId="0" applyFill="1" applyBorder="1"/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7" fillId="2" borderId="9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21" xfId="0" applyFill="1" applyBorder="1"/>
    <xf numFmtId="0" fontId="9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17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horizontal="left" wrapText="1"/>
    </xf>
    <xf numFmtId="0" fontId="0" fillId="2" borderId="0" xfId="0" applyFill="1" applyAlignment="1">
      <alignment horizontal="right"/>
    </xf>
    <xf numFmtId="0" fontId="3" fillId="2" borderId="0" xfId="0" applyFont="1" applyFill="1"/>
    <xf numFmtId="0" fontId="0" fillId="2" borderId="11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4" xfId="0" applyFill="1" applyBorder="1"/>
    <xf numFmtId="0" fontId="7" fillId="2" borderId="4" xfId="0" applyFont="1" applyFill="1" applyBorder="1"/>
    <xf numFmtId="0" fontId="0" fillId="2" borderId="5" xfId="0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9" fillId="4" borderId="4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4" fillId="4" borderId="22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vertical="center"/>
    </xf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7" fillId="2" borderId="0" xfId="0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53" xfId="0" applyFont="1" applyFill="1" applyBorder="1"/>
    <xf numFmtId="0" fontId="36" fillId="2" borderId="0" xfId="0" applyFont="1" applyFill="1"/>
    <xf numFmtId="0" fontId="0" fillId="0" borderId="58" xfId="0" applyBorder="1"/>
    <xf numFmtId="0" fontId="0" fillId="2" borderId="4" xfId="0" applyFill="1" applyBorder="1" applyAlignment="1">
      <alignment vertical="top"/>
    </xf>
    <xf numFmtId="0" fontId="0" fillId="0" borderId="4" xfId="0" applyBorder="1"/>
    <xf numFmtId="0" fontId="1" fillId="2" borderId="0" xfId="0" applyFont="1" applyFill="1" applyAlignment="1">
      <alignment vertical="top" wrapText="1"/>
    </xf>
    <xf numFmtId="0" fontId="7" fillId="2" borderId="2" xfId="0" applyFont="1" applyFill="1" applyBorder="1" applyAlignment="1">
      <alignment wrapText="1"/>
    </xf>
    <xf numFmtId="0" fontId="15" fillId="2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14" fillId="0" borderId="0" xfId="0" applyFont="1" applyAlignment="1" applyProtection="1">
      <alignment vertical="top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2" borderId="12" xfId="0" applyFont="1" applyFill="1" applyBorder="1" applyAlignment="1">
      <alignment vertical="top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vertical="top"/>
    </xf>
    <xf numFmtId="0" fontId="37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3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top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0" borderId="0" xfId="0" applyAlignment="1">
      <alignment wrapText="1"/>
    </xf>
    <xf numFmtId="0" fontId="39" fillId="0" borderId="0" xfId="0" applyFont="1"/>
    <xf numFmtId="0" fontId="28" fillId="2" borderId="0" xfId="0" applyFont="1" applyFill="1" applyAlignment="1">
      <alignment horizontal="left" vertical="top" wrapText="1"/>
    </xf>
    <xf numFmtId="0" fontId="29" fillId="0" borderId="0" xfId="0" applyFont="1" applyAlignment="1">
      <alignment vertical="center" wrapText="1"/>
    </xf>
    <xf numFmtId="0" fontId="6" fillId="2" borderId="17" xfId="0" applyFont="1" applyFill="1" applyBorder="1" applyAlignment="1">
      <alignment vertical="top"/>
    </xf>
    <xf numFmtId="0" fontId="0" fillId="5" borderId="10" xfId="0" applyFill="1" applyBorder="1" applyAlignment="1" applyProtection="1">
      <alignment horizontal="left"/>
      <protection locked="0"/>
    </xf>
    <xf numFmtId="14" fontId="0" fillId="5" borderId="10" xfId="0" applyNumberFormat="1" applyFill="1" applyBorder="1" applyAlignment="1" applyProtection="1">
      <alignment horizontal="left"/>
      <protection locked="0"/>
    </xf>
    <xf numFmtId="0" fontId="6" fillId="5" borderId="10" xfId="0" applyFont="1" applyFill="1" applyBorder="1" applyAlignment="1" applyProtection="1">
      <alignment horizontal="left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>
      <alignment horizontal="center"/>
    </xf>
    <xf numFmtId="1" fontId="1" fillId="2" borderId="0" xfId="0" applyNumberFormat="1" applyFont="1" applyFill="1"/>
    <xf numFmtId="0" fontId="21" fillId="2" borderId="32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14" fontId="0" fillId="2" borderId="4" xfId="0" applyNumberFormat="1" applyFill="1" applyBorder="1" applyAlignment="1">
      <alignment horizontal="left" vertical="top" wrapText="1"/>
    </xf>
    <xf numFmtId="0" fontId="0" fillId="2" borderId="46" xfId="0" applyFill="1" applyBorder="1"/>
    <xf numFmtId="0" fontId="0" fillId="2" borderId="33" xfId="0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/>
    </xf>
    <xf numFmtId="1" fontId="0" fillId="2" borderId="49" xfId="0" applyNumberFormat="1" applyFill="1" applyBorder="1" applyAlignment="1">
      <alignment horizontal="center"/>
    </xf>
    <xf numFmtId="3" fontId="0" fillId="5" borderId="10" xfId="0" applyNumberFormat="1" applyFill="1" applyBorder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49" fontId="0" fillId="5" borderId="6" xfId="0" applyNumberFormat="1" applyFill="1" applyBorder="1" applyAlignment="1" applyProtection="1">
      <alignment horizontal="left"/>
      <protection locked="0"/>
    </xf>
    <xf numFmtId="49" fontId="0" fillId="5" borderId="7" xfId="0" applyNumberFormat="1" applyFill="1" applyBorder="1" applyAlignment="1" applyProtection="1">
      <alignment horizontal="left"/>
      <protection locked="0"/>
    </xf>
    <xf numFmtId="49" fontId="0" fillId="5" borderId="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28" xfId="0" applyBorder="1" applyAlignment="1">
      <alignment horizontal="center"/>
    </xf>
    <xf numFmtId="0" fontId="31" fillId="2" borderId="0" xfId="0" applyFont="1" applyFill="1" applyAlignment="1">
      <alignment horizontal="left" vertical="top" wrapText="1"/>
    </xf>
    <xf numFmtId="0" fontId="35" fillId="2" borderId="56" xfId="2" applyFont="1" applyFill="1" applyBorder="1" applyAlignment="1" applyProtection="1">
      <alignment horizontal="center" vertical="center" wrapText="1"/>
    </xf>
    <xf numFmtId="0" fontId="35" fillId="2" borderId="57" xfId="2" applyFont="1" applyFill="1" applyBorder="1" applyAlignment="1" applyProtection="1">
      <alignment horizontal="center" vertical="center" wrapText="1"/>
    </xf>
    <xf numFmtId="0" fontId="35" fillId="2" borderId="51" xfId="2" applyFont="1" applyFill="1" applyBorder="1" applyAlignment="1">
      <alignment horizontal="center" vertical="center" wrapText="1"/>
    </xf>
    <xf numFmtId="0" fontId="35" fillId="2" borderId="52" xfId="2" applyFont="1" applyFill="1" applyBorder="1" applyAlignment="1">
      <alignment horizontal="center" vertical="center" wrapText="1"/>
    </xf>
    <xf numFmtId="0" fontId="35" fillId="2" borderId="54" xfId="2" applyFont="1" applyFill="1" applyBorder="1" applyAlignment="1">
      <alignment horizontal="center" vertical="center" wrapText="1"/>
    </xf>
    <xf numFmtId="0" fontId="35" fillId="2" borderId="55" xfId="2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0" fillId="5" borderId="33" xfId="0" applyFill="1" applyBorder="1" applyAlignment="1" applyProtection="1">
      <alignment horizontal="left"/>
      <protection locked="0"/>
    </xf>
    <xf numFmtId="0" fontId="0" fillId="5" borderId="34" xfId="0" applyFill="1" applyBorder="1" applyAlignment="1" applyProtection="1">
      <alignment horizontal="left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5" borderId="35" xfId="0" applyFill="1" applyBorder="1" applyAlignment="1" applyProtection="1">
      <alignment horizontal="left"/>
      <protection locked="0"/>
    </xf>
    <xf numFmtId="2" fontId="20" fillId="3" borderId="26" xfId="0" applyNumberFormat="1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 wrapText="1"/>
    </xf>
    <xf numFmtId="2" fontId="20" fillId="3" borderId="9" xfId="0" applyNumberFormat="1" applyFont="1" applyFill="1" applyBorder="1" applyAlignment="1">
      <alignment horizontal="center" vertical="center" wrapText="1"/>
    </xf>
    <xf numFmtId="2" fontId="20" fillId="3" borderId="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35" fillId="2" borderId="56" xfId="2" applyFont="1" applyFill="1" applyBorder="1" applyAlignment="1">
      <alignment horizontal="center" vertical="center" wrapText="1"/>
    </xf>
    <xf numFmtId="0" fontId="35" fillId="2" borderId="57" xfId="2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24" fillId="0" borderId="31" xfId="0" applyFont="1" applyBorder="1" applyAlignment="1">
      <alignment horizontal="center" vertical="top" wrapText="1"/>
    </xf>
    <xf numFmtId="2" fontId="22" fillId="3" borderId="48" xfId="0" applyNumberFormat="1" applyFont="1" applyFill="1" applyBorder="1" applyAlignment="1">
      <alignment horizontal="center" vertical="center"/>
    </xf>
    <xf numFmtId="2" fontId="22" fillId="3" borderId="4" xfId="0" applyNumberFormat="1" applyFont="1" applyFill="1" applyBorder="1" applyAlignment="1">
      <alignment horizontal="center" vertical="center"/>
    </xf>
    <xf numFmtId="2" fontId="22" fillId="3" borderId="27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2" fontId="0" fillId="2" borderId="14" xfId="0" applyNumberFormat="1" applyFill="1" applyBorder="1"/>
    <xf numFmtId="2" fontId="0" fillId="2" borderId="7" xfId="0" applyNumberFormat="1" applyFill="1" applyBorder="1"/>
    <xf numFmtId="0" fontId="0" fillId="2" borderId="14" xfId="0" applyFill="1" applyBorder="1"/>
    <xf numFmtId="0" fontId="0" fillId="2" borderId="7" xfId="0" applyFill="1" applyBorder="1"/>
    <xf numFmtId="0" fontId="13" fillId="4" borderId="14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4" fontId="12" fillId="4" borderId="15" xfId="0" applyNumberFormat="1" applyFont="1" applyFill="1" applyBorder="1" applyAlignment="1">
      <alignment horizontal="center" vertical="center" wrapText="1"/>
    </xf>
    <xf numFmtId="164" fontId="12" fillId="4" borderId="18" xfId="0" applyNumberFormat="1" applyFont="1" applyFill="1" applyBorder="1" applyAlignment="1">
      <alignment horizontal="center" vertical="center" wrapText="1"/>
    </xf>
    <xf numFmtId="0" fontId="35" fillId="0" borderId="56" xfId="2" applyFont="1" applyBorder="1" applyAlignment="1">
      <alignment horizontal="center" vertical="center" wrapText="1"/>
    </xf>
    <xf numFmtId="0" fontId="35" fillId="0" borderId="57" xfId="2" applyFont="1" applyBorder="1" applyAlignment="1">
      <alignment horizontal="center" vertical="center" wrapText="1"/>
    </xf>
    <xf numFmtId="0" fontId="7" fillId="2" borderId="16" xfId="0" applyFont="1" applyFill="1" applyBorder="1"/>
    <xf numFmtId="0" fontId="7" fillId="2" borderId="32" xfId="0" applyFont="1" applyFill="1" applyBorder="1"/>
    <xf numFmtId="0" fontId="7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0" fillId="5" borderId="21" xfId="0" applyFill="1" applyBorder="1" applyAlignment="1" applyProtection="1">
      <alignment horizontal="left" vertical="top"/>
      <protection locked="0"/>
    </xf>
    <xf numFmtId="0" fontId="0" fillId="5" borderId="3" xfId="0" applyFill="1" applyBorder="1" applyAlignment="1" applyProtection="1">
      <alignment horizontal="left" vertical="top"/>
      <protection locked="0"/>
    </xf>
    <xf numFmtId="0" fontId="0" fillId="5" borderId="6" xfId="0" applyFill="1" applyBorder="1" applyAlignment="1" applyProtection="1">
      <alignment horizontal="left" vertical="top"/>
      <protection locked="0"/>
    </xf>
    <xf numFmtId="0" fontId="0" fillId="5" borderId="26" xfId="0" applyFill="1" applyBorder="1" applyAlignment="1" applyProtection="1">
      <alignment horizontal="left" vertical="top"/>
      <protection locked="0"/>
    </xf>
    <xf numFmtId="0" fontId="0" fillId="5" borderId="0" xfId="0" applyFill="1" applyAlignment="1" applyProtection="1">
      <alignment horizontal="left" vertical="top"/>
      <protection locked="0"/>
    </xf>
    <xf numFmtId="0" fontId="0" fillId="5" borderId="7" xfId="0" applyFill="1" applyBorder="1" applyAlignment="1" applyProtection="1">
      <alignment horizontal="left" vertical="top"/>
      <protection locked="0"/>
    </xf>
    <xf numFmtId="0" fontId="0" fillId="5" borderId="9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0" fillId="5" borderId="8" xfId="0" applyFill="1" applyBorder="1" applyAlignment="1" applyProtection="1">
      <alignment horizontal="left" vertical="top"/>
      <protection locked="0"/>
    </xf>
    <xf numFmtId="0" fontId="0" fillId="7" borderId="21" xfId="0" applyFill="1" applyBorder="1" applyAlignment="1" applyProtection="1">
      <alignment horizontal="left" vertical="top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7" borderId="26" xfId="0" applyFill="1" applyBorder="1" applyAlignment="1" applyProtection="1">
      <alignment horizontal="left" vertical="top" wrapText="1"/>
      <protection locked="0"/>
    </xf>
    <xf numFmtId="0" fontId="0" fillId="7" borderId="0" xfId="0" applyFill="1" applyAlignment="1" applyProtection="1">
      <alignment horizontal="left" vertical="top" wrapText="1"/>
      <protection locked="0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0" fillId="7" borderId="9" xfId="0" applyFill="1" applyBorder="1" applyAlignment="1" applyProtection="1">
      <alignment horizontal="left" vertical="top" wrapText="1"/>
      <protection locked="0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0" fillId="7" borderId="8" xfId="0" applyFill="1" applyBorder="1" applyAlignment="1" applyProtection="1">
      <alignment horizontal="left" vertical="top" wrapText="1"/>
      <protection locked="0"/>
    </xf>
  </cellXfs>
  <cellStyles count="3">
    <cellStyle name="Hyperlinkki" xfId="2" builtinId="8"/>
    <cellStyle name="Linkkinappula" xfId="1" xr:uid="{00000000-0005-0000-0000-000001000000}"/>
    <cellStyle name="Normaali" xfId="0" builtinId="0"/>
  </cellStyles>
  <dxfs count="11"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fill>
        <patternFill>
          <fgColor auto="1"/>
          <bgColor theme="9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73BA5A"/>
      <color rgb="FF30884B"/>
      <color rgb="FF418C7C"/>
      <color rgb="FF002EA0"/>
      <color rgb="FFFF7592"/>
      <color rgb="FF00BCD2"/>
      <color rgb="FFF1DA62"/>
      <color rgb="FFD71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cap="none" baseline="0">
                <a:solidFill>
                  <a:schemeClr val="tx1"/>
                </a:solidFill>
              </a:rPr>
              <a:t>Osuus Viherkertoimen painotetusta 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200" cap="none" baseline="0">
                <a:solidFill>
                  <a:schemeClr val="tx1"/>
                </a:solidFill>
              </a:rPr>
              <a:t>pinta-alasta, %</a:t>
            </a:r>
          </a:p>
        </c:rich>
      </c:tx>
      <c:layout>
        <c:manualLayout>
          <c:xMode val="edge"/>
          <c:yMode val="edge"/>
          <c:x val="0.20531991373112868"/>
          <c:y val="2.5122126945206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782066222512139"/>
          <c:y val="0.18648653841786886"/>
          <c:w val="0.52377830867116848"/>
          <c:h val="0.47625951841418174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brightRoom" dir="t"/>
            </a:scene3d>
            <a:sp3d prstMaterial="flat">
              <a:bevelT w="0" h="0" prst="angle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418C7C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1535-4559-8CF4-F1014F762E54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535-4559-8CF4-F1014F762E54}"/>
              </c:ext>
            </c:extLst>
          </c:dPt>
          <c:dPt>
            <c:idx val="2"/>
            <c:bubble3D val="0"/>
            <c:spPr>
              <a:solidFill>
                <a:srgbClr val="F1DA62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1535-4559-8CF4-F1014F762E54}"/>
              </c:ext>
            </c:extLst>
          </c:dPt>
          <c:dPt>
            <c:idx val="3"/>
            <c:bubble3D val="0"/>
            <c:spPr>
              <a:solidFill>
                <a:srgbClr val="00BCD2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535-4559-8CF4-F1014F762E54}"/>
              </c:ext>
            </c:extLst>
          </c:dPt>
          <c:dPt>
            <c:idx val="4"/>
            <c:bubble3D val="0"/>
            <c:spPr>
              <a:solidFill>
                <a:srgbClr val="002EA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E9F-439E-AD79-96A977066391}"/>
              </c:ext>
            </c:extLst>
          </c:dPt>
          <c:dPt>
            <c:idx val="5"/>
            <c:bubble3D val="0"/>
            <c:spPr>
              <a:solidFill>
                <a:srgbClr val="FF7592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0" h="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535-4559-8CF4-F1014F762E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Lähtötiedot!$M$36:$M$41</c:f>
              <c:strCache>
                <c:ptCount val="6"/>
                <c:pt idx="0">
                  <c:v>Säilytettävä kasvillisuus</c:v>
                </c:pt>
                <c:pt idx="1">
                  <c:v>Istutettava kasvillisuus</c:v>
                </c:pt>
                <c:pt idx="2">
                  <c:v>Pinnoitteet</c:v>
                </c:pt>
                <c:pt idx="3">
                  <c:v>Viherkatot ja julkisivu</c:v>
                </c:pt>
                <c:pt idx="4">
                  <c:v>Vesielementit</c:v>
                </c:pt>
                <c:pt idx="5">
                  <c:v>Bonuselementit</c:v>
                </c:pt>
              </c:strCache>
            </c:strRef>
          </c:cat>
          <c:val>
            <c:numRef>
              <c:f>Lähtötiedot!$N$36:$N$41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5-4559-8CF4-F1014F762E5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1982717551433228E-2"/>
          <c:y val="0.69080807922009624"/>
          <c:w val="0.43772572178477687"/>
          <c:h val="0.28867441432091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200" b="1" i="0" u="none" strike="noStrike" baseline="0">
                <a:solidFill>
                  <a:schemeClr val="tx1"/>
                </a:solidFill>
                <a:latin typeface="Calibri" panose="020F0502020204030204"/>
              </a:rPr>
              <a:t>Pinnoitetyyppien osuus koko tontin pinta-alasta, %</a:t>
            </a:r>
          </a:p>
          <a:p>
            <a:pPr algn="ctr" rtl="0">
              <a:defRPr/>
            </a:pPr>
            <a:endParaRPr lang="en-US" sz="12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  <a:p>
            <a:pPr algn="ctr" rtl="0">
              <a:defRPr/>
            </a:pPr>
            <a:endParaRPr lang="en-US" sz="12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rich>
      </cx:tx>
      <cx:spPr>
        <a:ln>
          <a:noFill/>
        </a:ln>
      </cx:spPr>
    </cx:title>
    <cx:plotArea>
      <cx:plotAreaRegion>
        <cx:series layoutId="treemap" uniqueId="{A9D53DCA-2BA4-4886-9A76-C6507D43F209}">
          <cx:spPr>
            <a:ln>
              <a:solidFill>
                <a:sysClr val="windowText" lastClr="000000"/>
              </a:solidFill>
            </a:ln>
          </cx:spPr>
          <cx:dataPt idx="0">
            <cx:spPr>
              <a:solidFill>
                <a:srgbClr val="70AD47">
                  <a:lumMod val="60000"/>
                  <a:lumOff val="40000"/>
                </a:srgbClr>
              </a:solidFill>
              <a:ln>
                <a:solidFill>
                  <a:sysClr val="windowText" lastClr="000000"/>
                </a:solidFill>
              </a:ln>
            </cx:spPr>
          </cx:dataPt>
          <cx:dataPt idx="1">
            <cx:spPr>
              <a:solidFill>
                <a:srgbClr val="ED7D31">
                  <a:lumMod val="60000"/>
                  <a:lumOff val="40000"/>
                </a:srgbClr>
              </a:solidFill>
            </cx:spPr>
          </cx:dataPt>
          <cx:dataPt idx="2">
            <cx:spPr>
              <a:solidFill>
                <a:srgbClr val="A5A5A5">
                  <a:lumMod val="20000"/>
                  <a:lumOff val="80000"/>
                </a:srgbClr>
              </a:solidFill>
              <a:ln>
                <a:solidFill>
                  <a:sysClr val="windowText" lastClr="000000"/>
                </a:solidFill>
              </a:ln>
            </cx:spPr>
          </cx:dataPt>
          <cx:dataPt idx="3">
            <cx:spPr>
              <a:solidFill>
                <a:srgbClr val="E7E6E6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x:spPr>
          </cx:dataPt>
          <cx:dataPt idx="4">
            <cx:spPr>
              <a:solidFill>
                <a:srgbClr val="70AD47">
                  <a:lumMod val="20000"/>
                  <a:lumOff val="80000"/>
                </a:srgbClr>
              </a:solidFill>
            </cx:spPr>
          </cx:dataPt>
          <cx:dataLabels>
            <cx:numFmt formatCode="0 %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solidFill>
                      <a:schemeClr val="tx1"/>
                    </a:solidFill>
                  </a:defRPr>
                </a:pPr>
                <a:endPara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endParaRPr>
              </a:p>
            </cx:txPr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Radio" checked="Checked" firstButton="1" fmlaLink="$E$35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G$35" lockText="1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$G$36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G$3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31751</xdr:colOff>
      <xdr:row>1</xdr:row>
      <xdr:rowOff>101601</xdr:rowOff>
    </xdr:from>
    <xdr:ext cx="1555750" cy="551408"/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151" y="301626"/>
          <a:ext cx="1555750" cy="55140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111932</xdr:colOff>
      <xdr:row>2</xdr:row>
      <xdr:rowOff>84165</xdr:rowOff>
    </xdr:from>
    <xdr:ext cx="1827529" cy="647735"/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982" y="458815"/>
          <a:ext cx="1827529" cy="64773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17</xdr:row>
          <xdr:rowOff>190500</xdr:rowOff>
        </xdr:from>
        <xdr:to>
          <xdr:col>11</xdr:col>
          <xdr:colOff>274320</xdr:colOff>
          <xdr:row>19</xdr:row>
          <xdr:rowOff>22860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18</xdr:row>
          <xdr:rowOff>160020</xdr:rowOff>
        </xdr:from>
        <xdr:to>
          <xdr:col>11</xdr:col>
          <xdr:colOff>297180</xdr:colOff>
          <xdr:row>20</xdr:row>
          <xdr:rowOff>22860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19</xdr:row>
          <xdr:rowOff>144780</xdr:rowOff>
        </xdr:from>
        <xdr:to>
          <xdr:col>11</xdr:col>
          <xdr:colOff>297180</xdr:colOff>
          <xdr:row>21</xdr:row>
          <xdr:rowOff>7620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20</xdr:row>
          <xdr:rowOff>160020</xdr:rowOff>
        </xdr:from>
        <xdr:to>
          <xdr:col>11</xdr:col>
          <xdr:colOff>297180</xdr:colOff>
          <xdr:row>22</xdr:row>
          <xdr:rowOff>22860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0</xdr:colOff>
          <xdr:row>22</xdr:row>
          <xdr:rowOff>7620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6332804</xdr:colOff>
          <xdr:row>35</xdr:row>
          <xdr:rowOff>114</xdr:rowOff>
        </xdr:from>
        <xdr:to>
          <xdr:col>7</xdr:col>
          <xdr:colOff>1254</xdr:colOff>
          <xdr:row>35</xdr:row>
          <xdr:rowOff>187314</xdr:rowOff>
        </xdr:to>
        <xdr:grpSp>
          <xdr:nvGrpSpPr>
            <xdr:cNvPr id="4" name="Ryhmä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>
              <a:grpSpLocks/>
            </xdr:cNvGrpSpPr>
          </xdr:nvGrpSpPr>
          <xdr:grpSpPr>
            <a:xfrm>
              <a:off x="9670364" y="6941934"/>
              <a:ext cx="1448470" cy="187200"/>
              <a:chOff x="8132991" y="8172024"/>
              <a:chExt cx="1745038" cy="259548"/>
            </a:xfrm>
          </xdr:grpSpPr>
          <xdr:sp macro="" textlink="">
            <xdr:nvSpPr>
              <xdr:cNvPr id="5132" name="Option Button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200-00000C140000}"/>
                  </a:ext>
                </a:extLst>
              </xdr:cNvPr>
              <xdr:cNvSpPr/>
            </xdr:nvSpPr>
            <xdr:spPr bwMode="auto">
              <a:xfrm>
                <a:off x="8185991" y="8189731"/>
                <a:ext cx="685803" cy="2212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fi-FI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Kyllä</a:t>
                </a:r>
              </a:p>
            </xdr:txBody>
          </xdr:sp>
          <xdr:sp macro="" textlink="">
            <xdr:nvSpPr>
              <xdr:cNvPr id="5133" name="Option Button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200-00000D140000}"/>
                  </a:ext>
                </a:extLst>
              </xdr:cNvPr>
              <xdr:cNvSpPr/>
            </xdr:nvSpPr>
            <xdr:spPr bwMode="auto">
              <a:xfrm>
                <a:off x="9003470" y="8186664"/>
                <a:ext cx="685803" cy="2212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fi-FI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Ei</a:t>
                </a:r>
              </a:p>
            </xdr:txBody>
          </xdr:sp>
          <xdr:sp macro="" textlink="">
            <xdr:nvSpPr>
              <xdr:cNvPr id="5134" name="Group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200-00000E140000}"/>
                  </a:ext>
                </a:extLst>
              </xdr:cNvPr>
              <xdr:cNvSpPr/>
            </xdr:nvSpPr>
            <xdr:spPr bwMode="auto">
              <a:xfrm>
                <a:off x="8132991" y="8172024"/>
                <a:ext cx="1745038" cy="25954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6332803</xdr:colOff>
          <xdr:row>36</xdr:row>
          <xdr:rowOff>816</xdr:rowOff>
        </xdr:from>
        <xdr:to>
          <xdr:col>7</xdr:col>
          <xdr:colOff>1253</xdr:colOff>
          <xdr:row>36</xdr:row>
          <xdr:rowOff>188591</xdr:rowOff>
        </xdr:to>
        <xdr:grpSp>
          <xdr:nvGrpSpPr>
            <xdr:cNvPr id="5" name="Ryhmä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>
              <a:grpSpLocks/>
            </xdr:cNvGrpSpPr>
          </xdr:nvGrpSpPr>
          <xdr:grpSpPr>
            <a:xfrm>
              <a:off x="9670363" y="7133136"/>
              <a:ext cx="1448470" cy="187775"/>
              <a:chOff x="7728382" y="8570982"/>
              <a:chExt cx="1777955" cy="234669"/>
            </a:xfrm>
          </xdr:grpSpPr>
          <xdr:sp macro="" textlink="">
            <xdr:nvSpPr>
              <xdr:cNvPr id="5135" name="Option Button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200-00000F140000}"/>
                  </a:ext>
                </a:extLst>
              </xdr:cNvPr>
              <xdr:cNvSpPr/>
            </xdr:nvSpPr>
            <xdr:spPr bwMode="auto">
              <a:xfrm>
                <a:off x="7779271" y="8571716"/>
                <a:ext cx="609603" cy="2212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fi-FI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Kyllä</a:t>
                </a:r>
              </a:p>
            </xdr:txBody>
          </xdr:sp>
          <xdr:sp macro="" textlink="">
            <xdr:nvSpPr>
              <xdr:cNvPr id="5136" name="Option Button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200-000010140000}"/>
                  </a:ext>
                </a:extLst>
              </xdr:cNvPr>
              <xdr:cNvSpPr/>
            </xdr:nvSpPr>
            <xdr:spPr bwMode="auto">
              <a:xfrm>
                <a:off x="8619146" y="8584437"/>
                <a:ext cx="609603" cy="2212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fi-FI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Ei</a:t>
                </a:r>
              </a:p>
            </xdr:txBody>
          </xdr:sp>
          <xdr:sp macro="" textlink="">
            <xdr:nvSpPr>
              <xdr:cNvPr id="5137" name="Group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200-000011140000}"/>
                  </a:ext>
                </a:extLst>
              </xdr:cNvPr>
              <xdr:cNvSpPr/>
            </xdr:nvSpPr>
            <xdr:spPr bwMode="auto">
              <a:xfrm>
                <a:off x="7728382" y="8570982"/>
                <a:ext cx="1777955" cy="2339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6332803</xdr:colOff>
          <xdr:row>33</xdr:row>
          <xdr:rowOff>343082</xdr:rowOff>
        </xdr:from>
        <xdr:to>
          <xdr:col>7</xdr:col>
          <xdr:colOff>1253</xdr:colOff>
          <xdr:row>35</xdr:row>
          <xdr:rowOff>10229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81A89E1-7D01-E934-6DCF-5DFBDA371031}"/>
                </a:ext>
              </a:extLst>
            </xdr:cNvPr>
            <xdr:cNvGrpSpPr/>
          </xdr:nvGrpSpPr>
          <xdr:grpSpPr>
            <a:xfrm>
              <a:off x="9670363" y="6728642"/>
              <a:ext cx="1448470" cy="223407"/>
              <a:chOff x="9396926" y="6778183"/>
              <a:chExt cx="1408740" cy="225949"/>
            </a:xfrm>
          </xdr:grpSpPr>
          <xdr:sp macro="" textlink="">
            <xdr:nvSpPr>
              <xdr:cNvPr id="5138" name="Option Button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200-000012140000}"/>
                  </a:ext>
                </a:extLst>
              </xdr:cNvPr>
              <xdr:cNvSpPr/>
            </xdr:nvSpPr>
            <xdr:spPr bwMode="auto">
              <a:xfrm>
                <a:off x="9446079" y="6778183"/>
                <a:ext cx="532679" cy="2209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fi-FI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Kyllä</a:t>
                </a:r>
              </a:p>
            </xdr:txBody>
          </xdr:sp>
          <xdr:sp macro="" textlink="">
            <xdr:nvSpPr>
              <xdr:cNvPr id="5139" name="Option Button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200-000013140000}"/>
                  </a:ext>
                </a:extLst>
              </xdr:cNvPr>
              <xdr:cNvSpPr/>
            </xdr:nvSpPr>
            <xdr:spPr bwMode="auto">
              <a:xfrm>
                <a:off x="10098787" y="6783224"/>
                <a:ext cx="533843" cy="2209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fi-FI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Ei</a:t>
                </a:r>
              </a:p>
            </xdr:txBody>
          </xdr:sp>
          <xdr:sp macro="" textlink="">
            <xdr:nvSpPr>
              <xdr:cNvPr id="5141" name="Group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200-000015140000}"/>
                  </a:ext>
                </a:extLst>
              </xdr:cNvPr>
              <xdr:cNvSpPr/>
            </xdr:nvSpPr>
            <xdr:spPr bwMode="auto">
              <a:xfrm>
                <a:off x="9396926" y="6800888"/>
                <a:ext cx="1408740" cy="19083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0</xdr:rowOff>
    </xdr:from>
    <xdr:to>
      <xdr:col>6</xdr:col>
      <xdr:colOff>158750</xdr:colOff>
      <xdr:row>49</xdr:row>
      <xdr:rowOff>129887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488951</xdr:colOff>
      <xdr:row>1</xdr:row>
      <xdr:rowOff>276225</xdr:rowOff>
    </xdr:from>
    <xdr:ext cx="1549400" cy="549157"/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5051" y="419100"/>
          <a:ext cx="1549400" cy="549157"/>
        </a:xfrm>
        <a:prstGeom prst="rect">
          <a:avLst/>
        </a:prstGeom>
      </xdr:spPr>
    </xdr:pic>
    <xdr:clientData/>
  </xdr:oneCellAnchor>
  <xdr:twoCellAnchor>
    <xdr:from>
      <xdr:col>6</xdr:col>
      <xdr:colOff>597330</xdr:colOff>
      <xdr:row>26</xdr:row>
      <xdr:rowOff>57581</xdr:rowOff>
    </xdr:from>
    <xdr:to>
      <xdr:col>8</xdr:col>
      <xdr:colOff>1606335</xdr:colOff>
      <xdr:row>48</xdr:row>
      <xdr:rowOff>8073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D3AEDD78-A998-6ABC-E468-4C721B6ED9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61710" y="5665901"/>
              <a:ext cx="3515985" cy="39738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6</xdr:col>
      <xdr:colOff>331932</xdr:colOff>
      <xdr:row>26</xdr:row>
      <xdr:rowOff>0</xdr:rowOff>
    </xdr:from>
    <xdr:to>
      <xdr:col>8</xdr:col>
      <xdr:colOff>1948296</xdr:colOff>
      <xdr:row>49</xdr:row>
      <xdr:rowOff>144319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C497BD0-BD5B-2A5D-B3BE-9B9A2A00BAD7}"/>
            </a:ext>
          </a:extLst>
        </xdr:cNvPr>
        <xdr:cNvSpPr/>
      </xdr:nvSpPr>
      <xdr:spPr>
        <a:xfrm>
          <a:off x="4787695" y="5698856"/>
          <a:ext cx="4054118" cy="4600082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B1:K25"/>
  <sheetViews>
    <sheetView tabSelected="1" zoomScaleNormal="100" workbookViewId="0"/>
  </sheetViews>
  <sheetFormatPr defaultColWidth="8.88671875" defaultRowHeight="14.4"/>
  <cols>
    <col min="1" max="1" width="3.44140625" customWidth="1"/>
    <col min="2" max="2" width="4.5546875" customWidth="1"/>
    <col min="3" max="3" width="95.33203125" style="126" customWidth="1"/>
    <col min="4" max="4" width="16.44140625" style="126" customWidth="1"/>
    <col min="5" max="5" width="5.44140625" customWidth="1"/>
  </cols>
  <sheetData>
    <row r="1" spans="2:9" ht="15" thickBot="1"/>
    <row r="2" spans="2:9">
      <c r="B2" s="89"/>
      <c r="C2" s="127"/>
      <c r="D2" s="127"/>
      <c r="E2" s="108"/>
    </row>
    <row r="3" spans="2:9" ht="21" customHeight="1">
      <c r="B3" s="90"/>
      <c r="C3" s="128" t="s">
        <v>0</v>
      </c>
      <c r="D3" s="129"/>
      <c r="E3" s="109"/>
    </row>
    <row r="4" spans="2:9" ht="14.4" customHeight="1">
      <c r="B4" s="90"/>
      <c r="C4" s="130" t="s">
        <v>1</v>
      </c>
      <c r="D4" s="131"/>
      <c r="E4" s="109"/>
    </row>
    <row r="5" spans="2:9" ht="23.4" customHeight="1">
      <c r="B5" s="90"/>
      <c r="C5" s="132" t="s">
        <v>2</v>
      </c>
      <c r="D5" s="133"/>
      <c r="E5" s="109"/>
    </row>
    <row r="6" spans="2:9" ht="15.6">
      <c r="B6" s="90"/>
      <c r="C6" s="134" t="s">
        <v>3</v>
      </c>
      <c r="D6" s="135"/>
      <c r="E6" s="109"/>
      <c r="H6" s="104"/>
      <c r="I6" s="104"/>
    </row>
    <row r="7" spans="2:9" ht="53.25" customHeight="1">
      <c r="B7" s="90"/>
      <c r="C7" s="171" t="s">
        <v>4</v>
      </c>
      <c r="D7" s="171"/>
      <c r="E7" s="109"/>
      <c r="H7" s="104"/>
      <c r="I7" s="104"/>
    </row>
    <row r="8" spans="2:9" ht="15.6">
      <c r="B8" s="90"/>
      <c r="C8" s="134" t="s">
        <v>5</v>
      </c>
      <c r="D8" s="135"/>
      <c r="E8" s="109"/>
      <c r="H8" s="104"/>
      <c r="I8" s="104"/>
    </row>
    <row r="9" spans="2:9" s="139" customFormat="1" ht="21" customHeight="1">
      <c r="B9" s="137"/>
      <c r="C9" s="171" t="s">
        <v>6</v>
      </c>
      <c r="D9" s="171"/>
      <c r="E9" s="138"/>
      <c r="H9" s="104"/>
      <c r="I9" s="104"/>
    </row>
    <row r="10" spans="2:9" s="139" customFormat="1" ht="51" customHeight="1">
      <c r="B10" s="137"/>
      <c r="C10" s="171" t="s">
        <v>7</v>
      </c>
      <c r="D10" s="171"/>
      <c r="E10" s="138"/>
      <c r="H10" s="104"/>
      <c r="I10" s="104"/>
    </row>
    <row r="11" spans="2:9" s="139" customFormat="1" ht="51.6" customHeight="1">
      <c r="B11" s="137"/>
      <c r="C11" s="171" t="s">
        <v>8</v>
      </c>
      <c r="D11" s="171"/>
      <c r="E11" s="138"/>
      <c r="G11" s="140"/>
    </row>
    <row r="12" spans="2:9" s="139" customFormat="1" ht="24" customHeight="1">
      <c r="B12" s="137"/>
      <c r="C12" s="171" t="s">
        <v>9</v>
      </c>
      <c r="D12" s="171"/>
      <c r="E12" s="138"/>
    </row>
    <row r="13" spans="2:9" s="139" customFormat="1" ht="18.600000000000001" customHeight="1">
      <c r="B13" s="137"/>
      <c r="C13" s="134" t="s">
        <v>10</v>
      </c>
      <c r="D13" s="141"/>
      <c r="E13" s="138"/>
    </row>
    <row r="14" spans="2:9" s="139" customFormat="1" ht="60.75" customHeight="1">
      <c r="B14" s="137"/>
      <c r="C14" s="171" t="s">
        <v>11</v>
      </c>
      <c r="D14" s="171"/>
      <c r="E14" s="138"/>
    </row>
    <row r="15" spans="2:9" s="139" customFormat="1" ht="22.2" customHeight="1">
      <c r="B15" s="137"/>
      <c r="C15" s="171" t="s">
        <v>12</v>
      </c>
      <c r="D15" s="171"/>
      <c r="E15" s="138"/>
    </row>
    <row r="16" spans="2:9" s="139" customFormat="1" ht="37.950000000000003" customHeight="1">
      <c r="B16" s="137"/>
      <c r="C16" s="171" t="s">
        <v>13</v>
      </c>
      <c r="D16" s="171"/>
      <c r="E16" s="138"/>
    </row>
    <row r="17" spans="2:11" s="139" customFormat="1" ht="31.95" customHeight="1">
      <c r="B17" s="137"/>
      <c r="C17" s="171" t="s">
        <v>14</v>
      </c>
      <c r="D17" s="171"/>
      <c r="E17" s="138"/>
    </row>
    <row r="18" spans="2:11" s="139" customFormat="1" ht="22.5" customHeight="1">
      <c r="B18" s="137"/>
      <c r="C18" s="141" t="s">
        <v>15</v>
      </c>
      <c r="D18" s="136"/>
      <c r="E18" s="138"/>
    </row>
    <row r="19" spans="2:11" s="139" customFormat="1" ht="39.6" customHeight="1">
      <c r="B19" s="137"/>
      <c r="C19" s="171" t="s">
        <v>16</v>
      </c>
      <c r="D19" s="171"/>
      <c r="E19" s="138"/>
    </row>
    <row r="20" spans="2:11" s="139" customFormat="1" ht="15.6">
      <c r="B20" s="137"/>
      <c r="C20" s="134" t="s">
        <v>17</v>
      </c>
      <c r="D20" s="141"/>
      <c r="E20" s="138"/>
    </row>
    <row r="21" spans="2:11" s="139" customFormat="1" ht="77.25" customHeight="1">
      <c r="B21" s="137"/>
      <c r="C21" s="171" t="s">
        <v>18</v>
      </c>
      <c r="D21" s="171"/>
      <c r="E21" s="138"/>
      <c r="J21" s="142"/>
      <c r="K21" s="142"/>
    </row>
    <row r="22" spans="2:11" s="139" customFormat="1" ht="29.1" customHeight="1" thickBot="1">
      <c r="B22" s="137"/>
      <c r="C22" s="171" t="s">
        <v>19</v>
      </c>
      <c r="D22" s="171"/>
      <c r="E22" s="138"/>
      <c r="J22" s="142"/>
      <c r="K22" s="142"/>
    </row>
    <row r="23" spans="2:11" ht="15" customHeight="1">
      <c r="B23" s="90"/>
      <c r="C23" s="133"/>
      <c r="D23" s="172" t="s">
        <v>20</v>
      </c>
      <c r="E23" s="109"/>
    </row>
    <row r="24" spans="2:11" ht="15" customHeight="1" thickBot="1">
      <c r="B24" s="90"/>
      <c r="C24" s="133"/>
      <c r="D24" s="173"/>
      <c r="E24" s="109"/>
    </row>
    <row r="25" spans="2:11" ht="15" thickBot="1">
      <c r="B25" s="91"/>
      <c r="C25" s="143"/>
      <c r="D25" s="143"/>
      <c r="E25" s="111"/>
    </row>
  </sheetData>
  <sheetProtection algorithmName="SHA-512" hashValue="QtrlCRM2HntRVNclzKRFICvjQckkrYFW/aYaVz7mx06+tlLGQKmFlwrZU7RuCJp4HG6Umch6pUPZDZzq37Na0g==" saltValue="hlTG99DPOFhz/wj6wX2A9w==" spinCount="100000" sheet="1" objects="1" scenarios="1"/>
  <mergeCells count="13">
    <mergeCell ref="C7:D7"/>
    <mergeCell ref="C9:D9"/>
    <mergeCell ref="C10:D10"/>
    <mergeCell ref="C11:D11"/>
    <mergeCell ref="C12:D12"/>
    <mergeCell ref="C14:D14"/>
    <mergeCell ref="C22:D22"/>
    <mergeCell ref="D23:D24"/>
    <mergeCell ref="C15:D15"/>
    <mergeCell ref="C16:D16"/>
    <mergeCell ref="C17:D17"/>
    <mergeCell ref="C19:D19"/>
    <mergeCell ref="C21:D21"/>
  </mergeCells>
  <hyperlinks>
    <hyperlink ref="D23:D24" location="Lähtötiedot!A1" display="Aloita" xr:uid="{00000000-0004-0000-0000-000000000000}"/>
  </hyperlinks>
  <pageMargins left="0.25" right="0.25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>
    <pageSetUpPr fitToPage="1"/>
  </sheetPr>
  <dimension ref="A1:S54"/>
  <sheetViews>
    <sheetView zoomScaleNormal="100" workbookViewId="0"/>
  </sheetViews>
  <sheetFormatPr defaultRowHeight="14.4"/>
  <cols>
    <col min="2" max="2" width="4.33203125" customWidth="1"/>
    <col min="3" max="3" width="17.5546875" customWidth="1"/>
    <col min="4" max="4" width="1.5546875" customWidth="1"/>
    <col min="5" max="5" width="25.88671875" customWidth="1"/>
    <col min="6" max="6" width="6.6640625" customWidth="1"/>
    <col min="7" max="7" width="20.33203125" customWidth="1"/>
    <col min="8" max="8" width="6.88671875" customWidth="1"/>
    <col min="9" max="9" width="17.44140625" customWidth="1"/>
    <col min="10" max="10" width="6.109375" customWidth="1"/>
    <col min="11" max="11" width="1.88671875" customWidth="1"/>
    <col min="13" max="13" width="11.44140625" customWidth="1"/>
    <col min="14" max="14" width="5.88671875" customWidth="1"/>
  </cols>
  <sheetData>
    <row r="1" spans="1:19" ht="15" thickBo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>
      <c r="A2" s="6"/>
      <c r="B2" s="89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6"/>
      <c r="P2" s="6"/>
      <c r="Q2" s="6"/>
    </row>
    <row r="3" spans="1:19" ht="17.100000000000001" customHeight="1">
      <c r="A3" s="6"/>
      <c r="B3" s="90"/>
      <c r="C3" s="6"/>
      <c r="D3" s="6"/>
      <c r="E3" s="6"/>
      <c r="F3" s="6"/>
      <c r="G3" s="6"/>
      <c r="H3" s="112" t="s">
        <v>21</v>
      </c>
      <c r="I3" s="145"/>
      <c r="J3" s="6"/>
      <c r="K3" s="6"/>
      <c r="L3" s="200" t="str">
        <f ca="1">IF(L10="Ei määritetty","Viherkertoimen tavoitetasoa ei ole määritetty valitulle maankäyttötyypille", " ")</f>
        <v xml:space="preserve"> </v>
      </c>
      <c r="M3" s="200"/>
      <c r="N3" s="109"/>
      <c r="O3" s="6"/>
      <c r="P3" s="6"/>
      <c r="Q3" s="6"/>
    </row>
    <row r="4" spans="1:19" ht="17.100000000000001" customHeight="1">
      <c r="A4" s="6"/>
      <c r="B4" s="90"/>
      <c r="C4" s="6"/>
      <c r="D4" s="6"/>
      <c r="E4" s="6"/>
      <c r="F4" s="6"/>
      <c r="G4" s="6"/>
      <c r="H4" s="6"/>
      <c r="I4" s="6"/>
      <c r="J4" s="6"/>
      <c r="K4" s="6"/>
      <c r="L4" s="200"/>
      <c r="M4" s="200"/>
      <c r="N4" s="109"/>
      <c r="O4" s="6"/>
      <c r="P4" s="6"/>
      <c r="Q4" s="6"/>
    </row>
    <row r="5" spans="1:19" ht="17.100000000000001" customHeight="1">
      <c r="A5" s="6"/>
      <c r="B5" s="90"/>
      <c r="C5" s="6"/>
      <c r="D5" s="6"/>
      <c r="E5" s="6"/>
      <c r="F5" s="6"/>
      <c r="G5" s="6"/>
      <c r="H5" s="6"/>
      <c r="I5" s="6"/>
      <c r="J5" s="6"/>
      <c r="K5" s="6"/>
      <c r="L5" s="200"/>
      <c r="M5" s="200"/>
      <c r="N5" s="109"/>
      <c r="O5" s="6"/>
      <c r="P5" s="6"/>
      <c r="Q5" s="6"/>
    </row>
    <row r="6" spans="1:19" ht="17.100000000000001" customHeight="1">
      <c r="A6" s="6"/>
      <c r="B6" s="90"/>
      <c r="C6" s="6"/>
      <c r="D6" s="6"/>
      <c r="E6" s="112" t="s">
        <v>22</v>
      </c>
      <c r="F6" s="186"/>
      <c r="G6" s="187"/>
      <c r="H6" s="112" t="s">
        <v>23</v>
      </c>
      <c r="I6" s="164"/>
      <c r="J6" s="6"/>
      <c r="K6" s="6"/>
      <c r="L6" s="200"/>
      <c r="M6" s="200"/>
      <c r="N6" s="109"/>
      <c r="O6" s="6"/>
      <c r="P6" s="6"/>
      <c r="Q6" s="6"/>
    </row>
    <row r="7" spans="1:19" ht="17.100000000000001" customHeight="1">
      <c r="A7" s="6"/>
      <c r="B7" s="90"/>
      <c r="C7" s="6"/>
      <c r="D7" s="6"/>
      <c r="E7" s="6"/>
      <c r="F7" s="6"/>
      <c r="G7" s="6"/>
      <c r="H7" s="68"/>
      <c r="I7" s="6"/>
      <c r="J7" s="68"/>
      <c r="K7" s="6"/>
      <c r="L7" s="201"/>
      <c r="M7" s="201"/>
      <c r="N7" s="109"/>
      <c r="O7" s="6"/>
      <c r="P7" s="6"/>
      <c r="Q7" s="6"/>
    </row>
    <row r="8" spans="1:19" ht="17.100000000000001" customHeight="1">
      <c r="A8" s="6"/>
      <c r="B8" s="90"/>
      <c r="C8" s="188" t="s">
        <v>24</v>
      </c>
      <c r="D8" s="69"/>
      <c r="E8" s="70" t="s">
        <v>25</v>
      </c>
      <c r="F8" s="71"/>
      <c r="G8" s="70" t="s">
        <v>26</v>
      </c>
      <c r="H8" s="71"/>
      <c r="I8" s="70" t="s">
        <v>27</v>
      </c>
      <c r="J8" s="46"/>
      <c r="K8" s="6"/>
      <c r="L8" s="182" t="s">
        <v>28</v>
      </c>
      <c r="M8" s="183"/>
      <c r="N8" s="109"/>
      <c r="O8" s="1"/>
      <c r="P8" s="1"/>
      <c r="Q8" s="6"/>
    </row>
    <row r="9" spans="1:19" ht="17.100000000000001" customHeight="1">
      <c r="A9" s="6"/>
      <c r="B9" s="90"/>
      <c r="C9" s="189"/>
      <c r="D9" s="96"/>
      <c r="E9" s="144"/>
      <c r="F9" s="6"/>
      <c r="G9" s="144"/>
      <c r="H9" s="6"/>
      <c r="I9" s="164"/>
      <c r="J9" s="65"/>
      <c r="K9" s="6"/>
      <c r="L9" s="184"/>
      <c r="M9" s="185"/>
      <c r="N9" s="109"/>
      <c r="O9" s="1"/>
      <c r="P9" s="1"/>
      <c r="Q9" s="6"/>
    </row>
    <row r="10" spans="1:19" ht="17.100000000000001" customHeight="1">
      <c r="A10" s="6"/>
      <c r="B10" s="90"/>
      <c r="C10" s="189"/>
      <c r="D10" s="72"/>
      <c r="E10" s="16" t="s">
        <v>29</v>
      </c>
      <c r="F10" s="6"/>
      <c r="G10" s="6"/>
      <c r="H10" s="6"/>
      <c r="I10" s="6"/>
      <c r="J10" s="65"/>
      <c r="K10" s="6"/>
      <c r="L10" s="178">
        <f ca="1">OFFSET(C33,0,E35)</f>
        <v>0.9</v>
      </c>
      <c r="M10" s="179"/>
      <c r="N10" s="109"/>
      <c r="O10" s="6"/>
      <c r="P10" s="6"/>
      <c r="Q10" s="6"/>
    </row>
    <row r="11" spans="1:19" ht="17.100000000000001" customHeight="1">
      <c r="A11" s="6"/>
      <c r="B11" s="90"/>
      <c r="C11" s="189"/>
      <c r="D11" s="97"/>
      <c r="E11" s="186"/>
      <c r="F11" s="191"/>
      <c r="G11" s="191"/>
      <c r="H11" s="191"/>
      <c r="I11" s="187"/>
      <c r="J11" s="65"/>
      <c r="K11" s="6"/>
      <c r="L11" s="180"/>
      <c r="M11" s="181"/>
      <c r="N11" s="109"/>
      <c r="O11" s="6"/>
      <c r="P11" s="6"/>
      <c r="Q11" s="6"/>
    </row>
    <row r="12" spans="1:19" ht="17.100000000000001" customHeight="1">
      <c r="A12" s="6"/>
      <c r="B12" s="90"/>
      <c r="C12" s="189"/>
      <c r="D12" s="72"/>
      <c r="E12" s="19"/>
      <c r="F12" s="19"/>
      <c r="G12" s="19"/>
      <c r="H12" s="19"/>
      <c r="I12" s="19"/>
      <c r="J12" s="65"/>
      <c r="K12" s="6"/>
      <c r="L12" s="122"/>
      <c r="M12" s="122"/>
      <c r="N12" s="109"/>
      <c r="O12" s="6"/>
      <c r="P12" s="6"/>
      <c r="Q12" s="6"/>
    </row>
    <row r="13" spans="1:19" ht="17.100000000000001" customHeight="1">
      <c r="A13" s="6"/>
      <c r="B13" s="90"/>
      <c r="C13" s="189"/>
      <c r="D13" s="72"/>
      <c r="E13" s="16" t="s">
        <v>30</v>
      </c>
      <c r="F13" s="6"/>
      <c r="G13" s="16" t="s">
        <v>31</v>
      </c>
      <c r="H13" s="6"/>
      <c r="I13" s="6"/>
      <c r="J13" s="65"/>
      <c r="K13" s="6"/>
      <c r="L13" s="196" t="s">
        <v>32</v>
      </c>
      <c r="M13" s="197"/>
      <c r="N13" s="109"/>
      <c r="O13" s="6"/>
      <c r="P13" s="6"/>
      <c r="Q13" s="73"/>
    </row>
    <row r="14" spans="1:19" ht="17.100000000000001" customHeight="1">
      <c r="A14" s="6"/>
      <c r="B14" s="90"/>
      <c r="C14" s="189"/>
      <c r="D14" s="96"/>
      <c r="E14" s="144"/>
      <c r="F14" s="6"/>
      <c r="G14" s="146"/>
      <c r="H14" s="6"/>
      <c r="I14" s="6"/>
      <c r="J14" s="65"/>
      <c r="K14" s="6"/>
      <c r="L14" s="198"/>
      <c r="M14" s="199"/>
      <c r="N14" s="114"/>
      <c r="O14" s="6"/>
      <c r="P14" s="73"/>
      <c r="Q14" s="73"/>
      <c r="R14" s="5"/>
      <c r="S14" s="5"/>
    </row>
    <row r="15" spans="1:19" ht="17.100000000000001" customHeight="1">
      <c r="A15" s="6"/>
      <c r="B15" s="90"/>
      <c r="C15" s="189"/>
      <c r="D15" s="72"/>
      <c r="E15" s="19"/>
      <c r="F15" s="6"/>
      <c r="G15" s="19"/>
      <c r="H15" s="6"/>
      <c r="I15" s="6"/>
      <c r="J15" s="65"/>
      <c r="K15" s="6"/>
      <c r="L15" s="198"/>
      <c r="M15" s="199"/>
      <c r="N15" s="114"/>
      <c r="O15" s="6"/>
      <c r="P15" s="73"/>
      <c r="Q15" s="73"/>
      <c r="R15" s="5"/>
      <c r="S15" s="5"/>
    </row>
    <row r="16" spans="1:19" ht="17.100000000000001" customHeight="1">
      <c r="A16" s="6"/>
      <c r="B16" s="90"/>
      <c r="C16" s="189"/>
      <c r="D16" s="72"/>
      <c r="E16" s="16" t="s">
        <v>33</v>
      </c>
      <c r="F16" s="73"/>
      <c r="G16" s="74"/>
      <c r="H16" s="6"/>
      <c r="I16" s="6"/>
      <c r="J16" s="65"/>
      <c r="K16" s="6"/>
      <c r="L16" s="198"/>
      <c r="M16" s="199"/>
      <c r="N16" s="114"/>
      <c r="O16" s="6"/>
      <c r="P16" s="73"/>
      <c r="Q16" s="73"/>
      <c r="R16" s="5"/>
      <c r="S16" s="5"/>
    </row>
    <row r="17" spans="1:19" ht="17.100000000000001" customHeight="1">
      <c r="A17" s="6"/>
      <c r="B17" s="90"/>
      <c r="C17" s="189"/>
      <c r="D17" s="96"/>
      <c r="E17" s="144"/>
      <c r="F17" s="73"/>
      <c r="G17" s="74"/>
      <c r="H17" s="6"/>
      <c r="I17" s="6"/>
      <c r="J17" s="65"/>
      <c r="K17" s="6"/>
      <c r="L17" s="192" t="str">
        <f>IF(E17=0," ",E17/E14)</f>
        <v xml:space="preserve"> </v>
      </c>
      <c r="M17" s="193"/>
      <c r="N17" s="114"/>
      <c r="O17" s="6"/>
      <c r="P17" s="73"/>
      <c r="Q17" s="73"/>
      <c r="R17" s="5"/>
      <c r="S17" s="5"/>
    </row>
    <row r="18" spans="1:19" ht="17.399999999999999" customHeight="1">
      <c r="A18" s="6"/>
      <c r="B18" s="90"/>
      <c r="C18" s="190"/>
      <c r="D18" s="75"/>
      <c r="E18" s="66"/>
      <c r="F18" s="7"/>
      <c r="G18" s="68"/>
      <c r="H18" s="68"/>
      <c r="I18" s="68"/>
      <c r="J18" s="76"/>
      <c r="K18" s="6"/>
      <c r="L18" s="194"/>
      <c r="M18" s="195"/>
      <c r="N18" s="114"/>
      <c r="O18" s="6"/>
      <c r="P18" s="73"/>
      <c r="Q18" s="73"/>
      <c r="R18" s="5"/>
    </row>
    <row r="19" spans="1:19" ht="15" customHeight="1">
      <c r="A19" s="6"/>
      <c r="B19" s="90"/>
      <c r="C19" s="188" t="s">
        <v>34</v>
      </c>
      <c r="D19" s="77" t="s">
        <v>35</v>
      </c>
      <c r="E19" s="66"/>
      <c r="F19" s="66"/>
      <c r="G19" s="66"/>
      <c r="H19" s="66"/>
      <c r="I19" s="78"/>
      <c r="J19" s="76"/>
      <c r="K19" s="6"/>
      <c r="L19" s="6"/>
      <c r="M19" s="6"/>
      <c r="N19" s="114"/>
      <c r="O19" s="6"/>
      <c r="P19" s="73"/>
      <c r="Q19" s="73"/>
      <c r="R19" s="5"/>
    </row>
    <row r="20" spans="1:19">
      <c r="A20" s="6"/>
      <c r="B20" s="90"/>
      <c r="C20" s="189"/>
      <c r="D20" s="77" t="s">
        <v>36</v>
      </c>
      <c r="E20" s="66"/>
      <c r="F20" s="66"/>
      <c r="G20" s="66"/>
      <c r="H20" s="66"/>
      <c r="I20" s="78"/>
      <c r="J20" s="76"/>
      <c r="K20" s="6"/>
      <c r="L20" s="6"/>
      <c r="M20" s="6"/>
      <c r="N20" s="114"/>
      <c r="O20" s="6"/>
      <c r="P20" s="73"/>
      <c r="Q20" s="73"/>
      <c r="R20" s="5"/>
    </row>
    <row r="21" spans="1:19" ht="15.75" customHeight="1">
      <c r="A21" s="6"/>
      <c r="B21" s="90"/>
      <c r="C21" s="189"/>
      <c r="D21" s="79" t="s">
        <v>37</v>
      </c>
      <c r="E21" s="71"/>
      <c r="F21" s="71"/>
      <c r="G21" s="71"/>
      <c r="H21" s="71"/>
      <c r="I21" s="76"/>
      <c r="K21" s="6"/>
      <c r="L21" s="6"/>
      <c r="M21" s="6"/>
      <c r="N21" s="114"/>
      <c r="O21" s="6"/>
      <c r="P21" s="6"/>
      <c r="Q21" s="6"/>
    </row>
    <row r="22" spans="1:19" ht="14.1" customHeight="1">
      <c r="A22" s="6"/>
      <c r="B22" s="90"/>
      <c r="C22" s="190"/>
      <c r="D22" s="77" t="s">
        <v>38</v>
      </c>
      <c r="E22" s="66"/>
      <c r="F22" s="66"/>
      <c r="G22" s="66"/>
      <c r="H22" s="66"/>
      <c r="I22" s="78"/>
      <c r="J22" s="154"/>
      <c r="K22" s="6"/>
      <c r="L22" s="6"/>
      <c r="M22" s="6"/>
      <c r="N22" s="114"/>
      <c r="O22" s="6"/>
      <c r="P22" s="6"/>
      <c r="Q22" s="6"/>
    </row>
    <row r="23" spans="1:19" ht="8.1" customHeight="1" thickBot="1">
      <c r="A23" s="6"/>
      <c r="B23" s="90"/>
      <c r="C23" s="6"/>
      <c r="D23" s="6"/>
      <c r="E23" s="6"/>
      <c r="F23" s="6"/>
      <c r="G23" s="6"/>
      <c r="H23" s="6"/>
      <c r="I23" s="6"/>
      <c r="J23" s="67"/>
      <c r="K23" s="6"/>
      <c r="L23" s="113"/>
      <c r="M23" s="113"/>
      <c r="N23" s="114"/>
      <c r="O23" s="6"/>
      <c r="P23" s="6"/>
      <c r="Q23" s="6"/>
    </row>
    <row r="24" spans="1:19" ht="18.899999999999999" customHeight="1">
      <c r="A24" s="6"/>
      <c r="B24" s="90"/>
      <c r="C24" s="6"/>
      <c r="D24" s="6"/>
      <c r="E24" s="6"/>
      <c r="F24" s="6"/>
      <c r="G24" s="6"/>
      <c r="H24" s="6"/>
      <c r="I24" s="6"/>
      <c r="J24" s="67"/>
      <c r="K24" s="6"/>
      <c r="L24" s="174" t="s">
        <v>39</v>
      </c>
      <c r="M24" s="175"/>
      <c r="N24" s="114"/>
      <c r="O24" s="6"/>
      <c r="P24" s="6"/>
      <c r="Q24" s="6"/>
    </row>
    <row r="25" spans="1:19" ht="15" thickBot="1">
      <c r="A25" s="6"/>
      <c r="B25" s="90"/>
      <c r="C25" s="6"/>
      <c r="D25" s="6"/>
      <c r="E25" s="6"/>
      <c r="F25" s="6"/>
      <c r="G25" s="6"/>
      <c r="H25" s="6"/>
      <c r="I25" s="6"/>
      <c r="J25" s="67"/>
      <c r="K25" s="6"/>
      <c r="L25" s="176"/>
      <c r="M25" s="177"/>
      <c r="N25" s="114"/>
      <c r="O25" s="6"/>
      <c r="P25" s="6"/>
      <c r="Q25" s="6"/>
    </row>
    <row r="26" spans="1:19" ht="15" thickBot="1">
      <c r="A26" s="6"/>
      <c r="B26" s="91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1"/>
      <c r="O26" s="6"/>
      <c r="P26" s="6"/>
      <c r="Q26" s="6"/>
    </row>
    <row r="27" spans="1:19">
      <c r="A27" s="6"/>
      <c r="B27" s="6"/>
      <c r="C27" s="6"/>
      <c r="D27" s="6"/>
      <c r="E27" s="107"/>
      <c r="F27" s="107"/>
      <c r="G27" s="107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 ht="0.4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 ht="0.45" customHeight="1">
      <c r="A31" s="6"/>
      <c r="B31" s="6"/>
      <c r="C31" s="85" t="s">
        <v>40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6"/>
      <c r="O31" s="6"/>
      <c r="P31" s="6"/>
      <c r="Q31" s="6"/>
    </row>
    <row r="32" spans="1:19" ht="0.45" customHeight="1">
      <c r="A32" s="6"/>
      <c r="B32" s="6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6"/>
      <c r="N32" s="6"/>
      <c r="O32" s="6"/>
      <c r="P32" s="6"/>
      <c r="Q32" s="6"/>
    </row>
    <row r="33" spans="1:17" ht="0.45" customHeight="1">
      <c r="A33" s="6"/>
      <c r="B33" s="6"/>
      <c r="C33" s="85" t="s">
        <v>41</v>
      </c>
      <c r="D33" s="73">
        <v>0.9</v>
      </c>
      <c r="E33" s="73" t="s">
        <v>42</v>
      </c>
      <c r="F33" s="73" t="s">
        <v>42</v>
      </c>
      <c r="G33" s="73" t="s">
        <v>42</v>
      </c>
      <c r="H33" s="85" t="s">
        <v>43</v>
      </c>
      <c r="I33" s="6"/>
      <c r="J33" s="6"/>
      <c r="K33" s="73"/>
      <c r="L33" s="73"/>
      <c r="M33" s="73" t="s">
        <v>44</v>
      </c>
      <c r="N33" s="6"/>
      <c r="O33" s="6"/>
      <c r="P33" s="6"/>
      <c r="Q33" s="6"/>
    </row>
    <row r="34" spans="1:17" ht="0.45" customHeight="1">
      <c r="A34" s="6"/>
      <c r="B34" s="6"/>
      <c r="C34" s="73"/>
      <c r="D34" s="73"/>
      <c r="E34" s="73"/>
      <c r="F34" s="73"/>
      <c r="G34" s="73"/>
      <c r="H34" s="73" t="s">
        <v>45</v>
      </c>
      <c r="I34" s="6"/>
      <c r="J34" s="6"/>
      <c r="K34" s="73"/>
      <c r="L34" s="73"/>
      <c r="M34" s="85" t="s">
        <v>46</v>
      </c>
      <c r="N34" s="73"/>
      <c r="O34" s="73"/>
      <c r="P34" s="6"/>
      <c r="Q34" s="6"/>
    </row>
    <row r="35" spans="1:17" ht="0.45" customHeight="1">
      <c r="A35" s="6"/>
      <c r="B35" s="6"/>
      <c r="C35" s="85" t="s">
        <v>47</v>
      </c>
      <c r="D35" s="73"/>
      <c r="E35" s="165">
        <v>1</v>
      </c>
      <c r="F35" s="73"/>
      <c r="G35" s="73"/>
      <c r="H35" s="73" t="s">
        <v>48</v>
      </c>
      <c r="I35" s="73"/>
      <c r="J35" s="6"/>
      <c r="K35" s="73"/>
      <c r="L35" s="73"/>
      <c r="M35" s="73"/>
      <c r="N35" s="73" t="s">
        <v>49</v>
      </c>
      <c r="O35" s="73" t="s">
        <v>50</v>
      </c>
      <c r="P35" s="6"/>
      <c r="Q35" s="6"/>
    </row>
    <row r="36" spans="1:17" ht="0.45" customHeight="1">
      <c r="A36" s="6"/>
      <c r="B36" s="6"/>
      <c r="C36" s="6"/>
      <c r="D36" s="6"/>
      <c r="E36" s="6"/>
      <c r="F36" s="73"/>
      <c r="G36" s="6"/>
      <c r="H36" s="73" t="s">
        <v>51</v>
      </c>
      <c r="I36" s="73"/>
      <c r="J36" s="6"/>
      <c r="K36" s="6"/>
      <c r="L36" s="6"/>
      <c r="M36" s="73" t="s">
        <v>52</v>
      </c>
      <c r="N36" s="155" t="e">
        <f t="shared" ref="N36:N41" si="0">(O36/$O$42)*100</f>
        <v>#DIV/0!</v>
      </c>
      <c r="O36" s="73">
        <f>SUM(Elementit!I3:I7)</f>
        <v>0</v>
      </c>
      <c r="P36" s="6"/>
      <c r="Q36" s="6"/>
    </row>
    <row r="37" spans="1:17" ht="0.45" customHeight="1">
      <c r="A37" s="6"/>
      <c r="B37" s="6"/>
      <c r="C37" s="73"/>
      <c r="D37" s="85" t="s">
        <v>53</v>
      </c>
      <c r="E37" s="85"/>
      <c r="F37" s="85" t="s">
        <v>41</v>
      </c>
      <c r="G37" s="6"/>
      <c r="H37" s="73" t="s">
        <v>54</v>
      </c>
      <c r="I37" s="73"/>
      <c r="J37" s="6"/>
      <c r="K37" s="6"/>
      <c r="L37" s="6"/>
      <c r="M37" s="73" t="s">
        <v>55</v>
      </c>
      <c r="N37" s="155" t="e">
        <f t="shared" si="0"/>
        <v>#DIV/0!</v>
      </c>
      <c r="O37" s="73">
        <f>SUM(Elementit!I8:I16)</f>
        <v>0</v>
      </c>
      <c r="P37" s="6"/>
      <c r="Q37" s="6"/>
    </row>
    <row r="38" spans="1:17" ht="0.45" customHeight="1">
      <c r="A38" s="6"/>
      <c r="B38" s="6"/>
      <c r="C38" s="73">
        <v>1</v>
      </c>
      <c r="D38" s="73" t="s">
        <v>35</v>
      </c>
      <c r="E38" s="73"/>
      <c r="F38" s="73">
        <v>0.9</v>
      </c>
      <c r="G38" s="6"/>
      <c r="H38" s="85" t="s">
        <v>56</v>
      </c>
      <c r="I38" s="6"/>
      <c r="J38" s="6"/>
      <c r="K38" s="6"/>
      <c r="L38" s="6"/>
      <c r="M38" s="73" t="s">
        <v>57</v>
      </c>
      <c r="N38" s="155" t="e">
        <f t="shared" si="0"/>
        <v>#DIV/0!</v>
      </c>
      <c r="O38" s="73">
        <f>SUM(Elementit!I17:I19)</f>
        <v>0</v>
      </c>
      <c r="P38" s="6"/>
      <c r="Q38" s="6"/>
    </row>
    <row r="39" spans="1:17" ht="0.45" customHeight="1">
      <c r="A39" s="6"/>
      <c r="B39" s="6"/>
      <c r="C39" s="73">
        <v>2</v>
      </c>
      <c r="D39" s="73" t="s">
        <v>36</v>
      </c>
      <c r="E39" s="73"/>
      <c r="F39" s="73" t="s">
        <v>42</v>
      </c>
      <c r="G39" s="6"/>
      <c r="H39" s="73" t="s">
        <v>58</v>
      </c>
      <c r="I39" s="73">
        <f>SUM(Elementit!G29:G30,Elementit!G32)</f>
        <v>0</v>
      </c>
      <c r="J39" s="6"/>
      <c r="K39" s="6"/>
      <c r="L39" s="6"/>
      <c r="M39" s="73" t="s">
        <v>59</v>
      </c>
      <c r="N39" s="155" t="e">
        <f t="shared" si="0"/>
        <v>#DIV/0!</v>
      </c>
      <c r="O39" s="73">
        <f>SUM(Elementit!I20:I23)</f>
        <v>0</v>
      </c>
      <c r="P39" s="6"/>
      <c r="Q39" s="6"/>
    </row>
    <row r="40" spans="1:17" ht="0.45" customHeight="1">
      <c r="A40" s="6"/>
      <c r="B40" s="6"/>
      <c r="C40" s="73">
        <v>3</v>
      </c>
      <c r="D40" s="73" t="s">
        <v>37</v>
      </c>
      <c r="E40" s="73"/>
      <c r="F40" s="73" t="s">
        <v>42</v>
      </c>
      <c r="G40" s="6"/>
      <c r="H40" s="73" t="s">
        <v>60</v>
      </c>
      <c r="I40" s="73">
        <f>SUM(Elementit!G3:G4,Elementit!G8:G9)</f>
        <v>0</v>
      </c>
      <c r="J40" s="6"/>
      <c r="K40" s="6"/>
      <c r="L40" s="6"/>
      <c r="M40" s="73" t="s">
        <v>61</v>
      </c>
      <c r="N40" s="155" t="e">
        <f t="shared" si="0"/>
        <v>#DIV/0!</v>
      </c>
      <c r="O40" s="73">
        <f>SUM(Elementit!I24:I27)</f>
        <v>0</v>
      </c>
      <c r="P40" s="6"/>
      <c r="Q40" s="6"/>
    </row>
    <row r="41" spans="1:17" ht="0.45" customHeight="1">
      <c r="A41" s="6"/>
      <c r="B41" s="6"/>
      <c r="C41" s="73">
        <v>4</v>
      </c>
      <c r="D41" s="73" t="s">
        <v>38</v>
      </c>
      <c r="E41" s="73"/>
      <c r="F41" s="73" t="s">
        <v>42</v>
      </c>
      <c r="G41" s="73"/>
      <c r="H41" s="73"/>
      <c r="I41" s="73"/>
      <c r="J41" s="73"/>
      <c r="K41" s="73"/>
      <c r="L41" s="73"/>
      <c r="M41" s="73" t="s">
        <v>62</v>
      </c>
      <c r="N41" s="155" t="e">
        <f t="shared" si="0"/>
        <v>#DIV/0!</v>
      </c>
      <c r="O41" s="73">
        <f>SUM(Elementit!I28:I37)</f>
        <v>0</v>
      </c>
      <c r="P41" s="6"/>
      <c r="Q41" s="6"/>
    </row>
    <row r="42" spans="1:17" ht="0.45" customHeight="1">
      <c r="A42" s="6"/>
      <c r="B42" s="6"/>
      <c r="C42" s="6"/>
      <c r="D42" s="6"/>
      <c r="E42" s="6"/>
      <c r="F42" s="6"/>
      <c r="G42" s="73"/>
      <c r="H42" s="73"/>
      <c r="I42" s="73"/>
      <c r="J42" s="73"/>
      <c r="K42" s="73"/>
      <c r="L42" s="73"/>
      <c r="M42" s="73" t="s">
        <v>63</v>
      </c>
      <c r="N42" s="73"/>
      <c r="O42" s="73">
        <f>SUM(O36:O41)</f>
        <v>0</v>
      </c>
      <c r="P42" s="6"/>
      <c r="Q42" s="6"/>
    </row>
    <row r="43" spans="1:17" ht="0.45" customHeight="1">
      <c r="A43" s="6"/>
      <c r="B43" s="6"/>
      <c r="C43" s="6"/>
      <c r="D43" s="6"/>
      <c r="E43" s="6"/>
      <c r="F43" s="6"/>
      <c r="G43" s="73"/>
      <c r="H43" s="73"/>
      <c r="I43" s="73"/>
      <c r="J43" s="73"/>
      <c r="K43" s="73"/>
      <c r="L43" s="73"/>
      <c r="M43" s="73"/>
      <c r="N43" s="73"/>
      <c r="O43" s="73"/>
      <c r="P43" s="6"/>
      <c r="Q43" s="6"/>
    </row>
    <row r="44" spans="1:17" ht="0.45" customHeight="1">
      <c r="A44" s="6"/>
      <c r="B44" s="6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85"/>
      <c r="N44" s="73"/>
      <c r="O44" s="73"/>
      <c r="P44" s="6"/>
      <c r="Q44" s="6"/>
    </row>
    <row r="45" spans="1:17" ht="0.45" customHeight="1">
      <c r="A45" s="6"/>
      <c r="B45" s="6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6"/>
      <c r="Q45" s="6"/>
    </row>
    <row r="46" spans="1:17" ht="0.4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73" t="s">
        <v>64</v>
      </c>
      <c r="N46" s="6" t="e">
        <f>O46/Lähtötiedot!$E$14</f>
        <v>#DIV/0!</v>
      </c>
      <c r="O46" s="6">
        <f>SUM(Elementit!G6:G7,Elementit!G11:G15)</f>
        <v>0</v>
      </c>
      <c r="P46" s="6"/>
      <c r="Q46" s="6"/>
    </row>
    <row r="47" spans="1:17" ht="0.4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73" t="s">
        <v>65</v>
      </c>
      <c r="N47" s="6" t="e">
        <f>O47/Lähtötiedot!$E$14</f>
        <v>#DIV/0!</v>
      </c>
      <c r="O47" s="6">
        <f>SUM(Elementit!G17:G18,Elementit!G27)</f>
        <v>0</v>
      </c>
      <c r="P47" s="6"/>
      <c r="Q47" s="6"/>
    </row>
    <row r="48" spans="1:17" ht="0.4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73" t="s">
        <v>66</v>
      </c>
      <c r="N48" s="6" t="e">
        <f>O48/Lähtötiedot!$E$14</f>
        <v>#DIV/0!</v>
      </c>
      <c r="O48" s="6">
        <f>Elementit!G19</f>
        <v>0</v>
      </c>
      <c r="P48" s="6"/>
      <c r="Q48" s="6"/>
    </row>
    <row r="49" spans="1:17" ht="0.4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73" t="s">
        <v>67</v>
      </c>
      <c r="N49" s="6" t="e">
        <f>O49/Lähtötiedot!$E$14</f>
        <v>#DIV/0!</v>
      </c>
      <c r="O49" s="6">
        <f>Lähtötiedot!G14-SUM(Elementit!G21:G23)</f>
        <v>0</v>
      </c>
      <c r="P49" s="6"/>
      <c r="Q49" s="6"/>
    </row>
    <row r="50" spans="1:17" ht="0.4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73" t="s">
        <v>68</v>
      </c>
      <c r="N50" s="6" t="e">
        <f>O50/Lähtötiedot!$E$14</f>
        <v>#DIV/0!</v>
      </c>
      <c r="O50" s="6">
        <f>SUM(Elementit!G21:G23,Elementit!G24:G26)</f>
        <v>0</v>
      </c>
      <c r="P50" s="6"/>
      <c r="Q50" s="6"/>
    </row>
    <row r="51" spans="1:17" ht="0.4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73"/>
      <c r="N51" s="73"/>
      <c r="O51" s="73"/>
      <c r="P51" s="6"/>
      <c r="Q51" s="6"/>
    </row>
    <row r="52" spans="1:17" ht="10.199999999999999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14.4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14.4" customHeight="1"/>
  </sheetData>
  <sheetProtection algorithmName="SHA-512" hashValue="jTHlzuui2bLDWAAXe1EJk0PpX28HxQhg+LB4Kh+RPdPfD8Lbhzc02O1w4cRhzRvibcqbhGf8SfWMuor5okSgfA==" saltValue="n6cI40KgJ4GkLw4R5w8BOA==" spinCount="100000" sheet="1" objects="1" scenarios="1"/>
  <mergeCells count="10">
    <mergeCell ref="L24:M25"/>
    <mergeCell ref="L10:M11"/>
    <mergeCell ref="L8:M9"/>
    <mergeCell ref="F6:G6"/>
    <mergeCell ref="C8:C18"/>
    <mergeCell ref="C19:C22"/>
    <mergeCell ref="E11:I11"/>
    <mergeCell ref="L17:M18"/>
    <mergeCell ref="L13:M16"/>
    <mergeCell ref="L3:M7"/>
  </mergeCells>
  <conditionalFormatting sqref="L12">
    <cfRule type="expression" dxfId="10" priority="1">
      <formula>"JOS($L$10=""Ei määritetty"")"</formula>
    </cfRule>
  </conditionalFormatting>
  <hyperlinks>
    <hyperlink ref="L24:M25" location="Elementit!A1" display="Seuraava" xr:uid="{00000000-0004-0000-0100-000000000000}"/>
  </hyperlink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Button 11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17</xdr:row>
                    <xdr:rowOff>190500</xdr:rowOff>
                  </from>
                  <to>
                    <xdr:col>11</xdr:col>
                    <xdr:colOff>274320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Button 12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18</xdr:row>
                    <xdr:rowOff>160020</xdr:rowOff>
                  </from>
                  <to>
                    <xdr:col>11</xdr:col>
                    <xdr:colOff>297180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19</xdr:row>
                    <xdr:rowOff>144780</xdr:rowOff>
                  </from>
                  <to>
                    <xdr:col>11</xdr:col>
                    <xdr:colOff>297180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Option Button 14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20</xdr:row>
                    <xdr:rowOff>160020</xdr:rowOff>
                  </from>
                  <to>
                    <xdr:col>11</xdr:col>
                    <xdr:colOff>297180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Group Box 16">
              <controlPr defaultSize="0" autoFill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>
    <pageSetUpPr fitToPage="1"/>
  </sheetPr>
  <dimension ref="A1:L47"/>
  <sheetViews>
    <sheetView zoomScaleNormal="100" workbookViewId="0"/>
  </sheetViews>
  <sheetFormatPr defaultRowHeight="14.4"/>
  <cols>
    <col min="1" max="1" width="1.109375" customWidth="1"/>
    <col min="2" max="2" width="25.6640625" customWidth="1"/>
    <col min="3" max="3" width="1.44140625" style="5" customWidth="1"/>
    <col min="4" max="4" width="20.44140625" style="36" customWidth="1"/>
    <col min="5" max="5" width="92.33203125" customWidth="1"/>
    <col min="6" max="6" width="8.6640625" style="37"/>
    <col min="7" max="7" width="12.44140625" style="37" customWidth="1"/>
    <col min="8" max="8" width="10.109375" style="37" customWidth="1"/>
    <col min="9" max="9" width="13.109375" style="37" customWidth="1"/>
    <col min="10" max="10" width="35.109375" customWidth="1"/>
    <col min="11" max="12" width="8.6640625" style="2"/>
  </cols>
  <sheetData>
    <row r="1" spans="1:12" ht="8.4" customHeight="1" thickBot="1">
      <c r="A1" s="6"/>
      <c r="B1" s="6"/>
      <c r="C1" s="73"/>
      <c r="D1" s="16"/>
      <c r="E1" s="6"/>
      <c r="F1" s="82"/>
      <c r="G1" s="82"/>
      <c r="H1" s="82"/>
      <c r="I1" s="82"/>
      <c r="J1" s="6"/>
      <c r="K1" s="1"/>
    </row>
    <row r="2" spans="1:12" s="3" customFormat="1" ht="29.4" customHeight="1" thickBot="1">
      <c r="A2" s="83"/>
      <c r="B2" s="220" t="s">
        <v>69</v>
      </c>
      <c r="C2" s="84"/>
      <c r="D2" s="105" t="s">
        <v>70</v>
      </c>
      <c r="E2" s="106" t="s">
        <v>71</v>
      </c>
      <c r="F2" s="38" t="s">
        <v>72</v>
      </c>
      <c r="G2" s="39" t="s">
        <v>73</v>
      </c>
      <c r="H2" s="40" t="s">
        <v>74</v>
      </c>
      <c r="I2" s="41" t="s">
        <v>75</v>
      </c>
      <c r="J2" s="42" t="s">
        <v>76</v>
      </c>
      <c r="K2" s="4"/>
      <c r="L2" s="4"/>
    </row>
    <row r="3" spans="1:12" ht="15" customHeight="1" thickBot="1">
      <c r="A3" s="6"/>
      <c r="B3" s="221"/>
      <c r="C3" s="85"/>
      <c r="D3" s="215" t="s">
        <v>52</v>
      </c>
      <c r="E3" s="43" t="s">
        <v>77</v>
      </c>
      <c r="F3" s="44" t="s">
        <v>78</v>
      </c>
      <c r="G3" s="147"/>
      <c r="H3" s="32">
        <v>87.5</v>
      </c>
      <c r="I3" s="45">
        <f>G3*H3</f>
        <v>0</v>
      </c>
      <c r="J3" s="166"/>
      <c r="K3" s="1"/>
    </row>
    <row r="4" spans="1:12" ht="15" customHeight="1">
      <c r="A4" s="6"/>
      <c r="B4" s="210" t="e">
        <f>I38/Lähtötiedot!E14</f>
        <v>#DIV/0!</v>
      </c>
      <c r="C4" s="73"/>
      <c r="D4" s="215"/>
      <c r="E4" s="47" t="s">
        <v>79</v>
      </c>
      <c r="F4" s="44" t="s">
        <v>78</v>
      </c>
      <c r="G4" s="148"/>
      <c r="H4" s="32">
        <v>45</v>
      </c>
      <c r="I4" s="45">
        <f>G4*H4</f>
        <v>0</v>
      </c>
      <c r="J4" s="167"/>
      <c r="K4" s="1"/>
    </row>
    <row r="5" spans="1:12" ht="15" customHeight="1">
      <c r="A5" s="6"/>
      <c r="B5" s="211"/>
      <c r="C5" s="85"/>
      <c r="D5" s="215"/>
      <c r="E5" s="47" t="s">
        <v>80</v>
      </c>
      <c r="F5" s="44" t="s">
        <v>78</v>
      </c>
      <c r="G5" s="148"/>
      <c r="H5" s="32">
        <v>14.4</v>
      </c>
      <c r="I5" s="45">
        <f>G5*H5</f>
        <v>0</v>
      </c>
      <c r="J5" s="167"/>
      <c r="K5" s="1"/>
    </row>
    <row r="6" spans="1:12" ht="15" customHeight="1" thickBot="1">
      <c r="A6" s="6"/>
      <c r="B6" s="212"/>
      <c r="C6" s="85"/>
      <c r="D6" s="215"/>
      <c r="E6" s="47" t="s">
        <v>81</v>
      </c>
      <c r="F6" s="48" t="s">
        <v>82</v>
      </c>
      <c r="G6" s="148"/>
      <c r="H6" s="32">
        <v>2.2000000000000002</v>
      </c>
      <c r="I6" s="45">
        <v>0</v>
      </c>
      <c r="J6" s="167"/>
      <c r="K6" s="1"/>
    </row>
    <row r="7" spans="1:12" ht="15" customHeight="1" thickBot="1">
      <c r="A7" s="6"/>
      <c r="B7" s="217" t="s">
        <v>83</v>
      </c>
      <c r="C7" s="73"/>
      <c r="D7" s="216"/>
      <c r="E7" s="49" t="s">
        <v>84</v>
      </c>
      <c r="F7" s="50" t="s">
        <v>82</v>
      </c>
      <c r="G7" s="149"/>
      <c r="H7" s="33">
        <v>1.9</v>
      </c>
      <c r="I7" s="51">
        <f t="shared" ref="I7:I28" si="0">G7*H7</f>
        <v>0</v>
      </c>
      <c r="J7" s="167"/>
      <c r="K7" s="1"/>
    </row>
    <row r="8" spans="1:12" ht="15" customHeight="1">
      <c r="A8" s="6"/>
      <c r="B8" s="217"/>
      <c r="C8" s="73"/>
      <c r="D8" s="214" t="s">
        <v>55</v>
      </c>
      <c r="E8" s="52" t="s">
        <v>85</v>
      </c>
      <c r="F8" s="53" t="s">
        <v>78</v>
      </c>
      <c r="G8" s="147"/>
      <c r="H8" s="34">
        <v>70</v>
      </c>
      <c r="I8" s="54">
        <f>G8*H8</f>
        <v>0</v>
      </c>
      <c r="J8" s="167"/>
      <c r="K8" s="1"/>
    </row>
    <row r="9" spans="1:12" ht="15" customHeight="1">
      <c r="A9" s="6"/>
      <c r="B9" s="218">
        <f ca="1">Lähtötiedot!L10</f>
        <v>0.9</v>
      </c>
      <c r="C9" s="73"/>
      <c r="D9" s="215"/>
      <c r="E9" s="47" t="s">
        <v>86</v>
      </c>
      <c r="F9" s="44" t="s">
        <v>78</v>
      </c>
      <c r="G9" s="148"/>
      <c r="H9" s="32">
        <v>34.5</v>
      </c>
      <c r="I9" s="45">
        <f>G9*H9</f>
        <v>0</v>
      </c>
      <c r="J9" s="167"/>
      <c r="K9" s="1"/>
    </row>
    <row r="10" spans="1:12" ht="15" customHeight="1">
      <c r="A10" s="6"/>
      <c r="B10" s="219"/>
      <c r="C10" s="85"/>
      <c r="D10" s="215"/>
      <c r="E10" s="47" t="s">
        <v>87</v>
      </c>
      <c r="F10" s="44" t="s">
        <v>88</v>
      </c>
      <c r="G10" s="148"/>
      <c r="H10" s="32">
        <v>5.0999999999999996</v>
      </c>
      <c r="I10" s="45">
        <f>G10*H10</f>
        <v>0</v>
      </c>
      <c r="J10" s="167"/>
      <c r="K10" s="1"/>
    </row>
    <row r="11" spans="1:12" ht="15" customHeight="1">
      <c r="A11" s="6"/>
      <c r="C11" s="73"/>
      <c r="D11" s="215"/>
      <c r="E11" s="47" t="s">
        <v>89</v>
      </c>
      <c r="F11" s="44" t="s">
        <v>82</v>
      </c>
      <c r="G11" s="148"/>
      <c r="H11" s="32">
        <v>1.4</v>
      </c>
      <c r="I11" s="45">
        <f t="shared" si="0"/>
        <v>0</v>
      </c>
      <c r="J11" s="167"/>
      <c r="K11" s="1"/>
    </row>
    <row r="12" spans="1:12" ht="15" customHeight="1">
      <c r="A12" s="6"/>
      <c r="B12" s="222" t="s">
        <v>90</v>
      </c>
      <c r="C12" s="85"/>
      <c r="D12" s="215"/>
      <c r="E12" s="47" t="s">
        <v>91</v>
      </c>
      <c r="F12" s="44" t="s">
        <v>82</v>
      </c>
      <c r="G12" s="148"/>
      <c r="H12" s="32">
        <v>1.6</v>
      </c>
      <c r="I12" s="45">
        <f t="shared" si="0"/>
        <v>0</v>
      </c>
      <c r="J12" s="167"/>
      <c r="K12" s="1"/>
    </row>
    <row r="13" spans="1:12" ht="15" customHeight="1">
      <c r="A13" s="6"/>
      <c r="B13" s="223"/>
      <c r="C13" s="73"/>
      <c r="D13" s="215"/>
      <c r="E13" s="47" t="s">
        <v>92</v>
      </c>
      <c r="F13" s="44" t="s">
        <v>82</v>
      </c>
      <c r="G13" s="148"/>
      <c r="H13" s="32">
        <v>1.8</v>
      </c>
      <c r="I13" s="45">
        <f t="shared" si="0"/>
        <v>0</v>
      </c>
      <c r="J13" s="167"/>
      <c r="K13" s="1"/>
    </row>
    <row r="14" spans="1:12" ht="15" customHeight="1">
      <c r="A14" s="6"/>
      <c r="B14" s="123">
        <f>Lähtötiedot!E14</f>
        <v>0</v>
      </c>
      <c r="C14" s="73"/>
      <c r="D14" s="215"/>
      <c r="E14" s="47" t="s">
        <v>93</v>
      </c>
      <c r="F14" s="44" t="s">
        <v>82</v>
      </c>
      <c r="G14" s="148"/>
      <c r="H14" s="32">
        <v>2</v>
      </c>
      <c r="I14" s="45">
        <f t="shared" si="0"/>
        <v>0</v>
      </c>
      <c r="J14" s="167"/>
      <c r="K14" s="1"/>
    </row>
    <row r="15" spans="1:12" ht="15" customHeight="1">
      <c r="A15" s="6"/>
      <c r="B15" s="226" t="s">
        <v>94</v>
      </c>
      <c r="C15" s="86"/>
      <c r="D15" s="215"/>
      <c r="E15" s="47" t="s">
        <v>95</v>
      </c>
      <c r="F15" s="44" t="s">
        <v>82</v>
      </c>
      <c r="G15" s="148"/>
      <c r="H15" s="32">
        <v>1.1000000000000001</v>
      </c>
      <c r="I15" s="45">
        <f t="shared" si="0"/>
        <v>0</v>
      </c>
      <c r="J15" s="167"/>
      <c r="K15" s="1"/>
    </row>
    <row r="16" spans="1:12" ht="15" customHeight="1" thickBot="1">
      <c r="A16" s="6"/>
      <c r="B16" s="226"/>
      <c r="C16" s="86"/>
      <c r="D16" s="216"/>
      <c r="E16" s="55" t="s">
        <v>96</v>
      </c>
      <c r="F16" s="56" t="s">
        <v>78</v>
      </c>
      <c r="G16" s="150"/>
      <c r="H16" s="35">
        <v>3.2</v>
      </c>
      <c r="I16" s="51">
        <f>G16*H16</f>
        <v>0</v>
      </c>
      <c r="J16" s="167"/>
      <c r="K16" s="88"/>
    </row>
    <row r="17" spans="1:11" ht="15" customHeight="1">
      <c r="A17" s="6"/>
      <c r="B17" s="125">
        <f>Lähtötiedot!G14</f>
        <v>0</v>
      </c>
      <c r="C17" s="73"/>
      <c r="D17" s="214" t="s">
        <v>57</v>
      </c>
      <c r="E17" s="52" t="s">
        <v>97</v>
      </c>
      <c r="F17" s="53" t="s">
        <v>82</v>
      </c>
      <c r="G17" s="147"/>
      <c r="H17" s="34">
        <v>1</v>
      </c>
      <c r="I17" s="54">
        <f t="shared" si="0"/>
        <v>0</v>
      </c>
      <c r="J17" s="167"/>
      <c r="K17" s="1"/>
    </row>
    <row r="18" spans="1:11" ht="15" customHeight="1">
      <c r="A18" s="6"/>
      <c r="B18" s="226" t="s">
        <v>98</v>
      </c>
      <c r="C18" s="73"/>
      <c r="D18" s="215"/>
      <c r="E18" s="47" t="s">
        <v>99</v>
      </c>
      <c r="F18" s="44" t="s">
        <v>82</v>
      </c>
      <c r="G18" s="148"/>
      <c r="H18" s="32">
        <v>1.4</v>
      </c>
      <c r="I18" s="45">
        <f t="shared" si="0"/>
        <v>0</v>
      </c>
      <c r="J18" s="167"/>
      <c r="K18" s="1"/>
    </row>
    <row r="19" spans="1:11" ht="15" customHeight="1" thickBot="1">
      <c r="A19" s="6"/>
      <c r="B19" s="226"/>
      <c r="C19" s="73"/>
      <c r="D19" s="216"/>
      <c r="E19" s="55" t="s">
        <v>100</v>
      </c>
      <c r="F19" s="56" t="s">
        <v>82</v>
      </c>
      <c r="G19" s="57">
        <f>Lähtötiedot!E14-Lähtötiedot!G14-G6-G7-G11-G12-G13-G14-G15-G17-G18-G24-G25-G26-G27</f>
        <v>0</v>
      </c>
      <c r="H19" s="35">
        <v>0</v>
      </c>
      <c r="I19" s="51">
        <f t="shared" si="0"/>
        <v>0</v>
      </c>
      <c r="J19" s="167"/>
      <c r="K19" s="88"/>
    </row>
    <row r="20" spans="1:11" ht="15" customHeight="1">
      <c r="A20" s="6"/>
      <c r="B20" s="227">
        <f>G19</f>
        <v>0</v>
      </c>
      <c r="C20" s="73"/>
      <c r="D20" s="206" t="s">
        <v>101</v>
      </c>
      <c r="E20" s="52" t="s">
        <v>102</v>
      </c>
      <c r="F20" s="53" t="s">
        <v>82</v>
      </c>
      <c r="G20" s="147"/>
      <c r="H20" s="8">
        <v>0.9</v>
      </c>
      <c r="I20" s="54">
        <v>0</v>
      </c>
      <c r="J20" s="167"/>
      <c r="K20" s="88"/>
    </row>
    <row r="21" spans="1:11" ht="15" customHeight="1">
      <c r="A21" s="6"/>
      <c r="B21" s="227"/>
      <c r="C21" s="73"/>
      <c r="D21" s="207"/>
      <c r="E21" s="43" t="s">
        <v>103</v>
      </c>
      <c r="F21" s="48" t="s">
        <v>82</v>
      </c>
      <c r="G21" s="147"/>
      <c r="H21" s="9">
        <v>2</v>
      </c>
      <c r="I21" s="45">
        <f t="shared" si="0"/>
        <v>0</v>
      </c>
      <c r="J21" s="167"/>
      <c r="K21" s="1"/>
    </row>
    <row r="22" spans="1:11" ht="15" customHeight="1">
      <c r="A22" s="6"/>
      <c r="B22" s="226" t="s">
        <v>104</v>
      </c>
      <c r="C22" s="73"/>
      <c r="D22" s="207"/>
      <c r="E22" s="47" t="s">
        <v>105</v>
      </c>
      <c r="F22" s="44" t="s">
        <v>82</v>
      </c>
      <c r="G22" s="148"/>
      <c r="H22" s="10">
        <v>1.7</v>
      </c>
      <c r="I22" s="45">
        <f t="shared" si="0"/>
        <v>0</v>
      </c>
      <c r="J22" s="167"/>
      <c r="K22" s="1"/>
    </row>
    <row r="23" spans="1:11" ht="15" customHeight="1" thickBot="1">
      <c r="A23" s="6"/>
      <c r="B23" s="226"/>
      <c r="C23" s="73"/>
      <c r="D23" s="213"/>
      <c r="E23" s="55" t="s">
        <v>106</v>
      </c>
      <c r="F23" s="56" t="s">
        <v>82</v>
      </c>
      <c r="G23" s="150"/>
      <c r="H23" s="11">
        <v>1.4</v>
      </c>
      <c r="I23" s="51">
        <f t="shared" si="0"/>
        <v>0</v>
      </c>
      <c r="J23" s="167"/>
      <c r="K23" s="1"/>
    </row>
    <row r="24" spans="1:11" ht="15" customHeight="1">
      <c r="A24" s="6"/>
      <c r="B24" s="224">
        <f>G6+G7+G11+G12+G13+G14+G15+G17+G18+G24+G25+G26+G27</f>
        <v>0</v>
      </c>
      <c r="C24" s="73"/>
      <c r="D24" s="214" t="s">
        <v>61</v>
      </c>
      <c r="E24" s="52" t="s">
        <v>107</v>
      </c>
      <c r="F24" s="53" t="s">
        <v>82</v>
      </c>
      <c r="G24" s="151"/>
      <c r="H24" s="8">
        <v>2.8</v>
      </c>
      <c r="I24" s="54">
        <f t="shared" si="0"/>
        <v>0</v>
      </c>
      <c r="J24" s="167"/>
      <c r="K24" s="1"/>
    </row>
    <row r="25" spans="1:11" ht="15" customHeight="1">
      <c r="A25" s="6"/>
      <c r="B25" s="225"/>
      <c r="C25" s="73"/>
      <c r="D25" s="215"/>
      <c r="E25" s="47" t="s">
        <v>108</v>
      </c>
      <c r="F25" s="44" t="s">
        <v>82</v>
      </c>
      <c r="G25" s="148"/>
      <c r="H25" s="10">
        <v>2.8</v>
      </c>
      <c r="I25" s="45">
        <f t="shared" si="0"/>
        <v>0</v>
      </c>
      <c r="J25" s="167"/>
      <c r="K25" s="1"/>
    </row>
    <row r="26" spans="1:11" ht="15" customHeight="1">
      <c r="A26" s="6"/>
      <c r="C26" s="73"/>
      <c r="D26" s="215"/>
      <c r="E26" s="47" t="s">
        <v>109</v>
      </c>
      <c r="F26" s="44" t="s">
        <v>82</v>
      </c>
      <c r="G26" s="148"/>
      <c r="H26" s="10">
        <v>2.2999999999999998</v>
      </c>
      <c r="I26" s="45">
        <f t="shared" si="0"/>
        <v>0</v>
      </c>
      <c r="J26" s="167"/>
      <c r="K26" s="88"/>
    </row>
    <row r="27" spans="1:11" ht="15" customHeight="1" thickBot="1">
      <c r="A27" s="6"/>
      <c r="B27" s="121" t="s">
        <v>110</v>
      </c>
      <c r="C27" s="73"/>
      <c r="D27" s="216"/>
      <c r="E27" s="55" t="s">
        <v>111</v>
      </c>
      <c r="F27" s="56" t="s">
        <v>82</v>
      </c>
      <c r="G27" s="150"/>
      <c r="H27" s="11">
        <v>2</v>
      </c>
      <c r="I27" s="51">
        <f>G27*H27</f>
        <v>0</v>
      </c>
      <c r="J27" s="167"/>
      <c r="K27" s="1"/>
    </row>
    <row r="28" spans="1:11" ht="15" customHeight="1">
      <c r="A28" s="6"/>
      <c r="B28" s="158" t="str">
        <f>IF(Lähtötiedot!I3&gt;0,Lähtötiedot!I3,"-")</f>
        <v>-</v>
      </c>
      <c r="C28" s="73"/>
      <c r="D28" s="206" t="s">
        <v>62</v>
      </c>
      <c r="E28" s="58" t="s">
        <v>112</v>
      </c>
      <c r="F28" s="53" t="s">
        <v>113</v>
      </c>
      <c r="G28" s="147"/>
      <c r="H28" s="10">
        <v>0.7</v>
      </c>
      <c r="I28" s="45">
        <f t="shared" si="0"/>
        <v>0</v>
      </c>
      <c r="J28" s="167"/>
      <c r="K28" s="1"/>
    </row>
    <row r="29" spans="1:11" ht="15" customHeight="1">
      <c r="A29" s="6"/>
      <c r="B29" s="119"/>
      <c r="C29" s="73"/>
      <c r="D29" s="207"/>
      <c r="E29" s="59" t="s">
        <v>114</v>
      </c>
      <c r="F29" s="60" t="s">
        <v>78</v>
      </c>
      <c r="G29" s="152"/>
      <c r="H29" s="10">
        <v>22.5</v>
      </c>
      <c r="I29" s="61">
        <f t="shared" ref="I29:I30" si="1">G29*H29</f>
        <v>0</v>
      </c>
      <c r="J29" s="167"/>
      <c r="K29" s="1"/>
    </row>
    <row r="30" spans="1:11" ht="15" customHeight="1">
      <c r="A30" s="6"/>
      <c r="B30" s="93" t="s">
        <v>115</v>
      </c>
      <c r="C30" s="73"/>
      <c r="D30" s="207"/>
      <c r="E30" s="59" t="s">
        <v>116</v>
      </c>
      <c r="F30" s="60" t="s">
        <v>78</v>
      </c>
      <c r="G30" s="152"/>
      <c r="H30" s="10">
        <v>13.5</v>
      </c>
      <c r="I30" s="61">
        <f t="shared" si="1"/>
        <v>0</v>
      </c>
      <c r="J30" s="167"/>
      <c r="K30" s="1"/>
    </row>
    <row r="31" spans="1:11" ht="15" customHeight="1">
      <c r="A31" s="6"/>
      <c r="B31" s="92" t="str">
        <f>IF(Lähtötiedot!F6&gt;0,Lähtötiedot!F6,"-")</f>
        <v>-</v>
      </c>
      <c r="C31" s="73"/>
      <c r="D31" s="207"/>
      <c r="E31" s="47" t="s">
        <v>117</v>
      </c>
      <c r="F31" s="44" t="s">
        <v>78</v>
      </c>
      <c r="G31" s="148"/>
      <c r="H31" s="10">
        <v>13.5</v>
      </c>
      <c r="I31" s="45">
        <f t="shared" ref="I31" si="2">G31*H31</f>
        <v>0</v>
      </c>
      <c r="J31" s="167"/>
      <c r="K31" s="88"/>
    </row>
    <row r="32" spans="1:11" ht="15" customHeight="1">
      <c r="A32" s="6"/>
      <c r="B32" s="119"/>
      <c r="C32" s="73"/>
      <c r="D32" s="208" t="s">
        <v>118</v>
      </c>
      <c r="E32" s="47" t="s">
        <v>119</v>
      </c>
      <c r="F32" s="44" t="s">
        <v>78</v>
      </c>
      <c r="G32" s="148"/>
      <c r="H32" s="10">
        <v>3</v>
      </c>
      <c r="I32" s="45">
        <f>G32*H32</f>
        <v>0</v>
      </c>
      <c r="J32" s="167"/>
      <c r="K32" s="1"/>
    </row>
    <row r="33" spans="1:11" ht="15" customHeight="1">
      <c r="A33" s="6"/>
      <c r="B33" s="93" t="s">
        <v>120</v>
      </c>
      <c r="C33" s="73"/>
      <c r="D33" s="208"/>
      <c r="E33" s="98" t="s">
        <v>121</v>
      </c>
      <c r="F33" s="48" t="s">
        <v>82</v>
      </c>
      <c r="G33" s="153"/>
      <c r="H33" s="10">
        <v>0.8</v>
      </c>
      <c r="I33" s="45">
        <f>G33*H33</f>
        <v>0</v>
      </c>
      <c r="J33" s="167"/>
      <c r="K33" s="1"/>
    </row>
    <row r="34" spans="1:11" ht="29.1" customHeight="1">
      <c r="A34" s="6"/>
      <c r="B34" s="118" t="str">
        <f>IF(Lähtötiedot!I9&gt;0,Lähtötiedot!I9,"-")</f>
        <v>-</v>
      </c>
      <c r="C34" s="73"/>
      <c r="D34" s="208"/>
      <c r="E34" s="62" t="s">
        <v>122</v>
      </c>
      <c r="F34" s="94" t="s">
        <v>78</v>
      </c>
      <c r="G34" s="153"/>
      <c r="H34" s="10">
        <v>4</v>
      </c>
      <c r="I34" s="45">
        <f>G34*H34</f>
        <v>0</v>
      </c>
      <c r="J34" s="167"/>
      <c r="K34" s="1"/>
    </row>
    <row r="35" spans="1:11" ht="15" customHeight="1">
      <c r="A35" s="6"/>
      <c r="B35" s="93" t="s">
        <v>123</v>
      </c>
      <c r="C35" s="73"/>
      <c r="D35" s="208"/>
      <c r="E35" s="98" t="s">
        <v>124</v>
      </c>
      <c r="F35" s="160"/>
      <c r="G35" s="157">
        <v>2</v>
      </c>
      <c r="H35" s="10">
        <v>10</v>
      </c>
      <c r="I35" s="45">
        <f>IF(G35=1,10,0)</f>
        <v>0</v>
      </c>
      <c r="J35" s="167"/>
      <c r="K35" s="1"/>
    </row>
    <row r="36" spans="1:11" ht="15" customHeight="1">
      <c r="A36" s="6"/>
      <c r="B36" s="202" t="str">
        <f>IF(Lähtötiedot!E11&gt;0,Lähtötiedot!E11,"-")</f>
        <v>-</v>
      </c>
      <c r="C36" s="73"/>
      <c r="D36" s="208"/>
      <c r="E36" s="98" t="s">
        <v>125</v>
      </c>
      <c r="F36" s="44"/>
      <c r="G36" s="157">
        <v>2</v>
      </c>
      <c r="H36" s="10">
        <v>10</v>
      </c>
      <c r="I36" s="45">
        <f>IF(G36=1,10,0)</f>
        <v>0</v>
      </c>
      <c r="J36" s="167"/>
      <c r="K36" s="1"/>
    </row>
    <row r="37" spans="1:11" ht="15" customHeight="1" thickBot="1">
      <c r="A37" s="6"/>
      <c r="B37" s="203"/>
      <c r="C37" s="73"/>
      <c r="D37" s="209"/>
      <c r="E37" s="63" t="s">
        <v>126</v>
      </c>
      <c r="F37" s="170"/>
      <c r="G37" s="156">
        <v>2</v>
      </c>
      <c r="H37" s="11">
        <v>10</v>
      </c>
      <c r="I37" s="51">
        <f>IF(G37=1,10,0)</f>
        <v>0</v>
      </c>
      <c r="J37" s="168"/>
      <c r="K37" s="1"/>
    </row>
    <row r="38" spans="1:11">
      <c r="A38" s="6"/>
      <c r="B38" s="6"/>
      <c r="C38" s="73"/>
      <c r="D38" s="16"/>
      <c r="E38" s="6"/>
      <c r="F38" s="82"/>
      <c r="G38" s="82"/>
      <c r="H38" s="87" t="s">
        <v>127</v>
      </c>
      <c r="I38" s="64">
        <f>SUM(I3:I37)</f>
        <v>0</v>
      </c>
      <c r="J38" s="6"/>
      <c r="K38" s="1"/>
    </row>
    <row r="39" spans="1:11" ht="15" thickBot="1">
      <c r="A39" s="6"/>
      <c r="B39" s="6"/>
      <c r="C39" s="73"/>
      <c r="D39" s="16"/>
      <c r="E39" s="6"/>
      <c r="F39" s="82"/>
      <c r="G39" s="82"/>
      <c r="H39" s="82"/>
      <c r="I39" s="82"/>
      <c r="J39" s="6"/>
      <c r="K39" s="1"/>
    </row>
    <row r="40" spans="1:11">
      <c r="A40" s="6"/>
      <c r="B40" s="6"/>
      <c r="C40" s="115"/>
      <c r="D40" s="204" t="s">
        <v>128</v>
      </c>
      <c r="E40" s="16"/>
      <c r="G40" s="82"/>
      <c r="H40" s="174" t="s">
        <v>129</v>
      </c>
      <c r="I40" s="175"/>
      <c r="J40" s="6"/>
      <c r="K40" s="1"/>
    </row>
    <row r="41" spans="1:11" ht="15" thickBot="1">
      <c r="A41" s="6"/>
      <c r="B41" s="6"/>
      <c r="C41" s="115"/>
      <c r="D41" s="205"/>
      <c r="E41" s="16"/>
      <c r="F41" s="82"/>
      <c r="G41" s="82"/>
      <c r="H41" s="176"/>
      <c r="I41" s="177"/>
      <c r="K41" s="1"/>
    </row>
    <row r="42" spans="1:11">
      <c r="A42" s="6"/>
      <c r="B42" s="6"/>
      <c r="C42" s="73"/>
      <c r="D42" s="16"/>
      <c r="E42" s="16"/>
      <c r="F42" s="82"/>
      <c r="G42" s="82"/>
      <c r="H42" s="82"/>
      <c r="I42" s="82"/>
      <c r="J42" s="6"/>
      <c r="K42" s="1"/>
    </row>
    <row r="43" spans="1:11">
      <c r="B43" s="6"/>
      <c r="C43" s="73"/>
      <c r="D43" s="16"/>
      <c r="E43" s="16"/>
      <c r="F43" s="82"/>
      <c r="G43" s="120"/>
      <c r="H43" s="120"/>
      <c r="I43" s="120"/>
      <c r="J43" s="6"/>
      <c r="K43" s="1"/>
    </row>
    <row r="44" spans="1:11">
      <c r="E44" s="36"/>
      <c r="G44" s="103"/>
      <c r="H44" s="103"/>
      <c r="I44" s="103"/>
    </row>
    <row r="45" spans="1:11">
      <c r="E45" s="36"/>
      <c r="G45" s="103"/>
      <c r="H45" s="103"/>
      <c r="I45" s="103"/>
    </row>
    <row r="46" spans="1:11">
      <c r="E46" s="36"/>
      <c r="G46" s="103"/>
      <c r="H46" s="103"/>
      <c r="I46" s="103"/>
    </row>
    <row r="47" spans="1:11">
      <c r="G47" s="103"/>
      <c r="H47" s="103"/>
      <c r="I47" s="103"/>
    </row>
  </sheetData>
  <sheetProtection algorithmName="SHA-512" hashValue="wB0VhqL5/J1JD8Br3QAyj8DeCOokLUHE+vkmh34ax5T8gk/Y3X5uQmDGNMpIt9kZKE1DhUkHYTnwlFmi8QNaiA==" saltValue="T2nsIUdgYJaSD76ATJOxfg==" spinCount="100000" sheet="1" objects="1" scenarios="1"/>
  <mergeCells count="20">
    <mergeCell ref="B4:B6"/>
    <mergeCell ref="D20:D23"/>
    <mergeCell ref="D24:D27"/>
    <mergeCell ref="B7:B8"/>
    <mergeCell ref="D3:D7"/>
    <mergeCell ref="D8:D16"/>
    <mergeCell ref="D17:D19"/>
    <mergeCell ref="B9:B10"/>
    <mergeCell ref="B2:B3"/>
    <mergeCell ref="B12:B13"/>
    <mergeCell ref="B24:B25"/>
    <mergeCell ref="B18:B19"/>
    <mergeCell ref="B22:B23"/>
    <mergeCell ref="B20:B21"/>
    <mergeCell ref="B15:B16"/>
    <mergeCell ref="B36:B37"/>
    <mergeCell ref="D40:D41"/>
    <mergeCell ref="H40:I41"/>
    <mergeCell ref="D28:D31"/>
    <mergeCell ref="D32:D37"/>
  </mergeCells>
  <conditionalFormatting sqref="B4:B6">
    <cfRule type="expression" dxfId="9" priority="6">
      <formula>$B$9="Ei määritetty"</formula>
    </cfRule>
    <cfRule type="cellIs" dxfId="8" priority="9" operator="lessThan">
      <formula>$B$9</formula>
    </cfRule>
    <cfRule type="cellIs" dxfId="7" priority="11" operator="greaterThan">
      <formula>$B$9</formula>
    </cfRule>
  </conditionalFormatting>
  <conditionalFormatting sqref="B20:B21">
    <cfRule type="cellIs" dxfId="6" priority="2" operator="lessThan">
      <formula>0</formula>
    </cfRule>
  </conditionalFormatting>
  <conditionalFormatting sqref="G19">
    <cfRule type="expression" dxfId="4" priority="1">
      <formula>$G$19&lt;0</formula>
    </cfRule>
  </conditionalFormatting>
  <hyperlinks>
    <hyperlink ref="D40:D41" location="Lähtötiedot!A1" display="Edellinen sivu" xr:uid="{00000000-0004-0000-0200-000000000000}"/>
    <hyperlink ref="H40:I41" location="Tulokset!A1" display="Tulokset" xr:uid="{00000000-0004-0000-0200-000001000000}"/>
  </hyperlinks>
  <pageMargins left="0.25" right="0.25" top="0.75" bottom="0.75" header="0.3" footer="0.3"/>
  <pageSetup paperSize="9"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2" r:id="rId4" name="Option Button 12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35</xdr:row>
                    <xdr:rowOff>15240</xdr:rowOff>
                  </from>
                  <to>
                    <xdr:col>6</xdr:col>
                    <xdr:colOff>22860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5" name="Option Button 13">
              <controlPr locked="0" defaultSize="0" autoFill="0" autoLine="0" autoPict="0">
                <anchor moveWithCells="1">
                  <from>
                    <xdr:col>6</xdr:col>
                    <xdr:colOff>129540</xdr:colOff>
                    <xdr:row>35</xdr:row>
                    <xdr:rowOff>7620</xdr:rowOff>
                  </from>
                  <to>
                    <xdr:col>6</xdr:col>
                    <xdr:colOff>701040</xdr:colOff>
                    <xdr:row>35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6" name="Group Box 14">
              <controlPr defaultSize="0" autoFill="0" autoPict="0">
                <anchor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7" name="Option Button 15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36</xdr:row>
                    <xdr:rowOff>0</xdr:rowOff>
                  </from>
                  <to>
                    <xdr:col>5</xdr:col>
                    <xdr:colOff>541020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8" name="Option Button 16">
              <controlPr locked="0" defaultSize="0" autoFill="0" autoLine="0" autoPict="0">
                <anchor moveWithCells="1">
                  <from>
                    <xdr:col>6</xdr:col>
                    <xdr:colOff>129540</xdr:colOff>
                    <xdr:row>36</xdr:row>
                    <xdr:rowOff>15240</xdr:rowOff>
                  </from>
                  <to>
                    <xdr:col>6</xdr:col>
                    <xdr:colOff>624840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Group Box 17">
              <controlPr defaultSize="0" autoFill="0" autoPict="0">
                <anchor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Option Button 18">
              <controlPr defaultSize="0" autoFill="0" autoLine="0" autoPict="0">
                <anchor moveWithCells="1">
                  <from>
                    <xdr:col>5</xdr:col>
                    <xdr:colOff>53340</xdr:colOff>
                    <xdr:row>33</xdr:row>
                    <xdr:rowOff>342900</xdr:rowOff>
                  </from>
                  <to>
                    <xdr:col>6</xdr:col>
                    <xdr:colOff>7620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Option Button 19">
              <controlPr defaultSize="0" autoFill="0" autoLine="0" autoPict="0">
                <anchor moveWithCells="1">
                  <from>
                    <xdr:col>6</xdr:col>
                    <xdr:colOff>129540</xdr:colOff>
                    <xdr:row>33</xdr:row>
                    <xdr:rowOff>350520</xdr:rowOff>
                  </from>
                  <to>
                    <xdr:col>6</xdr:col>
                    <xdr:colOff>678180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Group Box 21">
              <controlPr defaultSize="0" autoFill="0" autoPict="0">
                <anchor>
                  <from>
                    <xdr:col>5</xdr:col>
                    <xdr:colOff>0</xdr:colOff>
                    <xdr:row>33</xdr:row>
                    <xdr:rowOff>365760</xdr:rowOff>
                  </from>
                  <to>
                    <xdr:col>7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greaterThan" id="{830E3530-45E9-4E4F-B830-24368779DD84}">
            <xm:f>$B$14-Lähtötiedot!$G$14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>
    <pageSetUpPr fitToPage="1"/>
  </sheetPr>
  <dimension ref="B1:P54"/>
  <sheetViews>
    <sheetView zoomScaleNormal="100" workbookViewId="0"/>
  </sheetViews>
  <sheetFormatPr defaultRowHeight="14.4"/>
  <cols>
    <col min="1" max="1" width="2.109375" customWidth="1"/>
    <col min="2" max="2" width="5.44140625" customWidth="1"/>
    <col min="3" max="3" width="24.88671875" customWidth="1"/>
    <col min="4" max="4" width="22.5546875" customWidth="1"/>
    <col min="5" max="5" width="2.6640625" customWidth="1"/>
    <col min="7" max="7" width="21" customWidth="1"/>
    <col min="8" max="8" width="15.5546875" customWidth="1"/>
    <col min="9" max="9" width="29.5546875" customWidth="1"/>
    <col min="10" max="10" width="5" customWidth="1"/>
    <col min="11" max="20" width="8.88671875" customWidth="1"/>
  </cols>
  <sheetData>
    <row r="1" spans="2:16" ht="11.4" customHeight="1" thickBot="1"/>
    <row r="2" spans="2:16" ht="29.1" customHeight="1">
      <c r="B2" s="12"/>
      <c r="C2" s="228" t="s">
        <v>130</v>
      </c>
      <c r="D2" s="31"/>
      <c r="E2" s="13"/>
      <c r="F2" s="13"/>
      <c r="G2" s="13"/>
      <c r="H2" s="13"/>
      <c r="I2" s="13"/>
      <c r="J2" s="14"/>
    </row>
    <row r="3" spans="2:16" ht="14.4" customHeight="1">
      <c r="B3" s="15"/>
      <c r="C3" s="229"/>
      <c r="D3" s="16" t="s">
        <v>115</v>
      </c>
      <c r="E3" s="16"/>
      <c r="F3" s="17" t="s">
        <v>120</v>
      </c>
      <c r="G3" s="6"/>
      <c r="H3" s="16"/>
      <c r="I3" s="6"/>
      <c r="J3" s="18"/>
    </row>
    <row r="4" spans="2:16">
      <c r="B4" s="15"/>
      <c r="C4" s="116" t="str">
        <f>Ohjeet!C5</f>
        <v>Versio 11/2024</v>
      </c>
      <c r="D4" s="6" t="str">
        <f>IF(Lähtötiedot!F6&gt;0,Lähtötiedot!F6,"-")</f>
        <v>-</v>
      </c>
      <c r="E4" s="6"/>
      <c r="F4" s="19" t="str">
        <f>IF(Lähtötiedot!I9&gt;0,Lähtötiedot!I9,"-")</f>
        <v>-</v>
      </c>
      <c r="G4" s="6"/>
      <c r="H4" s="6"/>
      <c r="I4" s="6"/>
      <c r="J4" s="18"/>
    </row>
    <row r="5" spans="2:16" ht="21" customHeight="1">
      <c r="B5" s="15"/>
      <c r="C5" s="17" t="s">
        <v>110</v>
      </c>
      <c r="D5" s="17" t="s">
        <v>131</v>
      </c>
      <c r="E5" s="6"/>
      <c r="F5" s="6"/>
      <c r="G5" s="6"/>
      <c r="H5" s="6"/>
      <c r="I5" s="17"/>
      <c r="J5" s="18"/>
    </row>
    <row r="6" spans="2:16">
      <c r="B6" s="15"/>
      <c r="C6" s="20" t="str">
        <f>IF(Lähtötiedot!I3&gt;0,Lähtötiedot!I3,"-")</f>
        <v>-</v>
      </c>
      <c r="D6" s="6" t="str">
        <f>IF(Lähtötiedot!E11&gt;0,Lähtötiedot!E11,"-")</f>
        <v>-</v>
      </c>
      <c r="E6" s="6"/>
      <c r="F6" s="6"/>
      <c r="G6" s="6"/>
      <c r="H6" s="6"/>
      <c r="I6" s="19"/>
      <c r="J6" s="18"/>
    </row>
    <row r="7" spans="2:16" ht="9" customHeight="1">
      <c r="B7" s="15"/>
      <c r="C7" s="6"/>
      <c r="D7" s="21"/>
      <c r="E7" s="6"/>
      <c r="F7" s="6"/>
      <c r="G7" s="6"/>
      <c r="H7" s="6"/>
      <c r="I7" s="6"/>
      <c r="J7" s="18"/>
    </row>
    <row r="8" spans="2:16" ht="34.200000000000003" thickBot="1">
      <c r="B8" s="22"/>
      <c r="C8" s="81" t="s">
        <v>132</v>
      </c>
      <c r="D8" s="21"/>
      <c r="E8" s="6"/>
      <c r="F8" s="80" t="s">
        <v>133</v>
      </c>
      <c r="G8" s="6"/>
      <c r="H8" s="6"/>
      <c r="I8" s="6"/>
      <c r="J8" s="18"/>
    </row>
    <row r="9" spans="2:16" ht="31.2">
      <c r="B9" s="15"/>
      <c r="C9" s="230" t="e">
        <f ca="1">IF(AND(D9&lt;D11,ISNUMBER(Lähtötiedot!L10)=TRUE), "Viherkerroin &lt; tavoitetaso!","Viherkerroin")</f>
        <v>#DIV/0!</v>
      </c>
      <c r="D9" s="232" t="e">
        <f>Elementit!B4</f>
        <v>#DIV/0!</v>
      </c>
      <c r="E9" s="6"/>
      <c r="F9" s="234" t="s">
        <v>70</v>
      </c>
      <c r="G9" s="235"/>
      <c r="H9" s="161" t="s">
        <v>134</v>
      </c>
      <c r="I9" s="99" t="s">
        <v>135</v>
      </c>
      <c r="J9" s="23"/>
    </row>
    <row r="10" spans="2:16" ht="14.4" customHeight="1">
      <c r="B10" s="15"/>
      <c r="C10" s="231"/>
      <c r="D10" s="233"/>
      <c r="E10" s="6"/>
      <c r="F10" s="236" t="s">
        <v>52</v>
      </c>
      <c r="G10" s="237"/>
      <c r="H10" s="100" t="str">
        <f>IF(COUNTIF(Elementit!G3:G7,"&gt;0")&gt;0,COUNTIF(Elementit!G3:G7,"&gt;0"),"ei elementtiä")</f>
        <v>ei elementtiä</v>
      </c>
      <c r="I10" s="24">
        <v>5</v>
      </c>
      <c r="J10" s="18"/>
      <c r="L10" s="104"/>
    </row>
    <row r="11" spans="2:16" ht="14.4" customHeight="1">
      <c r="B11" s="15"/>
      <c r="C11" s="240" t="s">
        <v>83</v>
      </c>
      <c r="D11" s="242">
        <f ca="1">Lähtötiedot!L10</f>
        <v>0.9</v>
      </c>
      <c r="E11" s="6"/>
      <c r="F11" s="238" t="s">
        <v>55</v>
      </c>
      <c r="G11" s="239"/>
      <c r="H11" s="101" t="str">
        <f>IF(COUNTIF(Elementit!G8:G16,"&gt;0")&gt;0,COUNTIF(Elementit!G8:G16,"&gt;0"),"ei elementtiä")</f>
        <v>ei elementtiä</v>
      </c>
      <c r="I11" s="24">
        <v>9</v>
      </c>
      <c r="J11" s="18"/>
      <c r="L11" s="104"/>
    </row>
    <row r="12" spans="2:16" ht="14.4" customHeight="1">
      <c r="B12" s="15"/>
      <c r="C12" s="240"/>
      <c r="D12" s="242"/>
      <c r="E12" s="6"/>
      <c r="F12" s="238" t="s">
        <v>57</v>
      </c>
      <c r="G12" s="239"/>
      <c r="H12" s="101" t="str">
        <f>IF(COUNTIF(Elementit!G17:G18,"&gt;0")&gt;0,COUNTIF(Elementit!G17:G18,"&gt;0"),"ei elementtiä")</f>
        <v>ei elementtiä</v>
      </c>
      <c r="I12" s="24">
        <v>2</v>
      </c>
      <c r="J12" s="18"/>
      <c r="L12" s="104"/>
      <c r="N12" s="124"/>
      <c r="O12" s="124"/>
      <c r="P12" s="124"/>
    </row>
    <row r="13" spans="2:16" ht="15" thickBot="1">
      <c r="B13" s="15"/>
      <c r="C13" s="241"/>
      <c r="D13" s="243"/>
      <c r="E13" s="6"/>
      <c r="F13" s="90" t="s">
        <v>136</v>
      </c>
      <c r="G13" s="65"/>
      <c r="H13" s="101" t="str">
        <f>IF(COUNTIF(Elementit!G20:G23,"&gt;0")&gt;0,COUNTIF(Elementit!G20:G23,"&gt;0"),"ei elementtiä")</f>
        <v>ei elementtiä</v>
      </c>
      <c r="I13" s="24">
        <v>4</v>
      </c>
      <c r="J13" s="18"/>
      <c r="L13" s="104"/>
      <c r="N13" s="124"/>
      <c r="O13" s="124"/>
      <c r="P13" s="124"/>
    </row>
    <row r="14" spans="2:16" ht="15.6">
      <c r="B14" s="15"/>
      <c r="C14" s="249"/>
      <c r="D14" s="249"/>
      <c r="E14" s="6"/>
      <c r="F14" s="238" t="s">
        <v>61</v>
      </c>
      <c r="G14" s="239"/>
      <c r="H14" s="101" t="str">
        <f>IF(COUNTIF(Elementit!G24:G27,"&gt;0")&gt;0,COUNTIF(Elementit!G24:G27,"&gt;0"),"ei elementtiä")</f>
        <v>ei elementtiä</v>
      </c>
      <c r="I14" s="24">
        <v>4</v>
      </c>
      <c r="J14" s="18"/>
      <c r="L14" s="5"/>
      <c r="N14" s="124"/>
      <c r="O14" s="124"/>
      <c r="P14" s="124"/>
    </row>
    <row r="15" spans="2:16" ht="15.6">
      <c r="B15" s="15"/>
      <c r="C15" s="95"/>
      <c r="D15" s="95"/>
      <c r="E15" s="6"/>
      <c r="F15" s="159" t="s">
        <v>62</v>
      </c>
      <c r="G15" s="76"/>
      <c r="H15" s="102" t="str">
        <f>IF(COUNTIF(Elementit!I27:I37,"&gt;0")&gt;0,COUNTIF(Elementit!I27:I37,"&gt;0"),"ei elementtiä")</f>
        <v>ei elementtiä</v>
      </c>
      <c r="I15" s="163">
        <v>8</v>
      </c>
      <c r="J15" s="18"/>
      <c r="O15" s="124"/>
      <c r="P15" s="124"/>
    </row>
    <row r="16" spans="2:16" ht="18.600000000000001" thickBot="1">
      <c r="B16" s="15"/>
      <c r="C16" s="30"/>
      <c r="D16" s="30"/>
      <c r="E16" s="6"/>
      <c r="F16" s="246" t="s">
        <v>137</v>
      </c>
      <c r="G16" s="247"/>
      <c r="H16" s="162">
        <f>SUMIF(H10:H15,"&gt;0")</f>
        <v>0</v>
      </c>
      <c r="I16" s="25">
        <f>SUM(I10:I15)</f>
        <v>32</v>
      </c>
      <c r="J16" s="18"/>
    </row>
    <row r="17" spans="2:12">
      <c r="B17" s="15"/>
      <c r="C17" s="250" t="s">
        <v>138</v>
      </c>
      <c r="D17" s="250"/>
      <c r="E17" s="6"/>
      <c r="F17" s="250"/>
      <c r="G17" s="250"/>
      <c r="H17" s="26"/>
      <c r="I17" s="26"/>
      <c r="J17" s="18"/>
    </row>
    <row r="18" spans="2:12">
      <c r="B18" s="15"/>
      <c r="C18" s="251"/>
      <c r="D18" s="252"/>
      <c r="E18" s="252"/>
      <c r="F18" s="252"/>
      <c r="G18" s="252"/>
      <c r="H18" s="252"/>
      <c r="I18" s="253"/>
      <c r="J18" s="18"/>
    </row>
    <row r="19" spans="2:12" ht="15.6" customHeight="1">
      <c r="B19" s="15"/>
      <c r="C19" s="254"/>
      <c r="D19" s="255"/>
      <c r="E19" s="255"/>
      <c r="F19" s="255"/>
      <c r="G19" s="255"/>
      <c r="H19" s="255"/>
      <c r="I19" s="256"/>
      <c r="J19" s="18"/>
    </row>
    <row r="20" spans="2:12">
      <c r="B20" s="15"/>
      <c r="C20" s="254"/>
      <c r="D20" s="255"/>
      <c r="E20" s="255"/>
      <c r="F20" s="255"/>
      <c r="G20" s="255"/>
      <c r="H20" s="255"/>
      <c r="I20" s="256"/>
      <c r="J20" s="18"/>
      <c r="L20" s="5"/>
    </row>
    <row r="21" spans="2:12" ht="15.9" customHeight="1">
      <c r="B21" s="15"/>
      <c r="C21" s="257"/>
      <c r="D21" s="258"/>
      <c r="E21" s="258"/>
      <c r="F21" s="258"/>
      <c r="G21" s="258"/>
      <c r="H21" s="258"/>
      <c r="I21" s="259"/>
      <c r="J21" s="18"/>
    </row>
    <row r="22" spans="2:12" ht="21.6" customHeight="1">
      <c r="B22" s="15"/>
      <c r="C22" s="248" t="s">
        <v>139</v>
      </c>
      <c r="D22" s="248"/>
      <c r="E22" s="248"/>
      <c r="F22" s="169"/>
      <c r="G22" s="169"/>
      <c r="H22" s="169"/>
      <c r="I22" s="169"/>
      <c r="J22" s="18"/>
    </row>
    <row r="23" spans="2:12" ht="15.6" customHeight="1">
      <c r="B23" s="15"/>
      <c r="C23" s="260" t="e">
        <f ca="1">IF(Elementit!G37=1,"",Lähtötiedot!H34)&amp;IF(D9&lt;D11,Lähtötiedot!H35,"")&amp;IF(Lähtötiedot!I39&gt;Lähtötiedot!I40,Lähtötiedot!H36,"")&amp;IF(Elementit!B20&lt;0,Lähtötiedot!H37," ")</f>
        <v>#DIV/0!</v>
      </c>
      <c r="D23" s="261"/>
      <c r="E23" s="261"/>
      <c r="F23" s="261"/>
      <c r="G23" s="261"/>
      <c r="H23" s="261"/>
      <c r="I23" s="262"/>
      <c r="J23" s="18"/>
    </row>
    <row r="24" spans="2:12">
      <c r="B24" s="15"/>
      <c r="C24" s="263"/>
      <c r="D24" s="264"/>
      <c r="E24" s="264"/>
      <c r="F24" s="264"/>
      <c r="G24" s="264"/>
      <c r="H24" s="264"/>
      <c r="I24" s="265"/>
      <c r="J24" s="18"/>
    </row>
    <row r="25" spans="2:12">
      <c r="B25" s="15"/>
      <c r="C25" s="266"/>
      <c r="D25" s="267"/>
      <c r="E25" s="267"/>
      <c r="F25" s="267"/>
      <c r="G25" s="267"/>
      <c r="H25" s="267"/>
      <c r="I25" s="268"/>
      <c r="J25" s="18"/>
    </row>
    <row r="26" spans="2:12">
      <c r="B26" s="15"/>
      <c r="C26" s="6"/>
      <c r="D26" s="6"/>
      <c r="E26" s="6"/>
      <c r="F26" s="6"/>
      <c r="G26" s="6"/>
      <c r="H26" s="6"/>
      <c r="I26" s="6"/>
      <c r="J26" s="18"/>
    </row>
    <row r="27" spans="2:12">
      <c r="B27" s="15"/>
      <c r="C27" s="6"/>
      <c r="D27" s="6"/>
      <c r="E27" s="6"/>
      <c r="F27" s="6"/>
      <c r="G27" s="6"/>
      <c r="H27" s="6"/>
      <c r="I27" s="6"/>
      <c r="J27" s="18"/>
    </row>
    <row r="28" spans="2:12">
      <c r="B28" s="15"/>
      <c r="C28" s="6"/>
      <c r="D28" s="6"/>
      <c r="E28" s="6"/>
      <c r="F28" s="6"/>
      <c r="G28" s="6"/>
      <c r="H28" s="6"/>
      <c r="I28" s="6"/>
      <c r="J28" s="18"/>
    </row>
    <row r="29" spans="2:12">
      <c r="B29" s="15"/>
      <c r="C29" s="6"/>
      <c r="D29" s="6"/>
      <c r="E29" s="6"/>
      <c r="F29" s="6"/>
      <c r="G29" s="6"/>
      <c r="H29" s="6"/>
      <c r="I29" s="6"/>
      <c r="J29" s="18"/>
    </row>
    <row r="30" spans="2:12">
      <c r="B30" s="15"/>
      <c r="C30" s="6"/>
      <c r="D30" s="6"/>
      <c r="E30" s="6"/>
      <c r="F30" s="6"/>
      <c r="G30" s="6"/>
      <c r="H30" s="6"/>
      <c r="I30" s="6"/>
      <c r="J30" s="18"/>
    </row>
    <row r="31" spans="2:12">
      <c r="B31" s="15"/>
      <c r="C31" s="6"/>
      <c r="D31" s="6"/>
      <c r="E31" s="6"/>
      <c r="F31" s="6"/>
      <c r="G31" s="6"/>
      <c r="H31" s="6"/>
      <c r="I31" s="6"/>
      <c r="J31" s="18"/>
    </row>
    <row r="32" spans="2:12">
      <c r="B32" s="15"/>
      <c r="C32" s="6"/>
      <c r="D32" s="6"/>
      <c r="E32" s="6"/>
      <c r="F32" s="6"/>
      <c r="G32" s="6"/>
      <c r="H32" s="6"/>
      <c r="I32" s="6"/>
      <c r="J32" s="18"/>
    </row>
    <row r="33" spans="2:16">
      <c r="B33" s="15"/>
      <c r="C33" s="6"/>
      <c r="D33" s="6"/>
      <c r="E33" s="6"/>
      <c r="F33" s="6"/>
      <c r="G33" s="6"/>
      <c r="H33" s="6"/>
      <c r="I33" s="6"/>
      <c r="J33" s="18"/>
    </row>
    <row r="34" spans="2:16">
      <c r="B34" s="15"/>
      <c r="C34" s="6"/>
      <c r="D34" s="6"/>
      <c r="E34" s="6"/>
      <c r="F34" s="6"/>
      <c r="G34" s="6"/>
      <c r="H34" s="6"/>
      <c r="I34" s="6"/>
      <c r="J34" s="18"/>
    </row>
    <row r="35" spans="2:16">
      <c r="B35" s="15"/>
      <c r="C35" s="6"/>
      <c r="D35" s="6"/>
      <c r="E35" s="6"/>
      <c r="F35" s="6"/>
      <c r="G35" s="6"/>
      <c r="H35" s="6"/>
      <c r="I35" s="6"/>
      <c r="J35" s="18"/>
    </row>
    <row r="36" spans="2:16">
      <c r="B36" s="15"/>
      <c r="C36" s="6"/>
      <c r="D36" s="6"/>
      <c r="E36" s="6"/>
      <c r="F36" s="6"/>
      <c r="G36" s="6"/>
      <c r="H36" s="6"/>
      <c r="I36" s="6"/>
      <c r="J36" s="18"/>
    </row>
    <row r="37" spans="2:16">
      <c r="B37" s="15"/>
      <c r="C37" s="6"/>
      <c r="D37" s="6"/>
      <c r="E37" s="6"/>
      <c r="F37" s="6"/>
      <c r="G37" s="6"/>
      <c r="H37" s="6"/>
      <c r="I37" s="6"/>
      <c r="J37" s="18"/>
    </row>
    <row r="38" spans="2:16">
      <c r="B38" s="15"/>
      <c r="C38" s="6"/>
      <c r="D38" s="6"/>
      <c r="E38" s="6"/>
      <c r="F38" s="6"/>
      <c r="G38" s="6"/>
      <c r="H38" s="6"/>
      <c r="I38" s="6"/>
      <c r="J38" s="18"/>
    </row>
    <row r="39" spans="2:16">
      <c r="B39" s="15"/>
      <c r="C39" s="6"/>
      <c r="D39" s="6"/>
      <c r="E39" s="6"/>
      <c r="F39" s="6"/>
      <c r="G39" s="6"/>
      <c r="H39" s="6"/>
      <c r="I39" s="6"/>
      <c r="J39" s="18"/>
    </row>
    <row r="40" spans="2:16">
      <c r="B40" s="15"/>
      <c r="C40" s="6"/>
      <c r="D40" s="6"/>
      <c r="E40" s="6"/>
      <c r="F40" s="6"/>
      <c r="G40" s="6"/>
      <c r="H40" s="6"/>
      <c r="I40" s="6"/>
      <c r="J40" s="18"/>
      <c r="N40" s="5"/>
      <c r="O40" s="5"/>
      <c r="P40" s="5"/>
    </row>
    <row r="41" spans="2:16">
      <c r="B41" s="15"/>
      <c r="C41" s="6"/>
      <c r="D41" s="6"/>
      <c r="E41" s="6"/>
      <c r="F41" s="6"/>
      <c r="G41" s="6"/>
      <c r="H41" s="6"/>
      <c r="I41" s="6"/>
      <c r="J41" s="18"/>
    </row>
    <row r="42" spans="2:16">
      <c r="B42" s="15"/>
      <c r="C42" s="6"/>
      <c r="D42" s="6"/>
      <c r="E42" s="6"/>
      <c r="F42" s="6"/>
      <c r="G42" s="6"/>
      <c r="H42" s="6"/>
      <c r="I42" s="6"/>
      <c r="J42" s="18"/>
    </row>
    <row r="43" spans="2:16">
      <c r="B43" s="15"/>
      <c r="C43" s="6"/>
      <c r="D43" s="6"/>
      <c r="E43" s="6"/>
      <c r="F43" s="6"/>
      <c r="G43" s="6"/>
      <c r="H43" s="6"/>
      <c r="I43" s="6"/>
      <c r="J43" s="18"/>
    </row>
    <row r="44" spans="2:16">
      <c r="B44" s="15"/>
      <c r="C44" s="6"/>
      <c r="D44" s="6"/>
      <c r="E44" s="6"/>
      <c r="F44" s="6"/>
      <c r="G44" s="6"/>
      <c r="H44" s="6"/>
      <c r="I44" s="6"/>
      <c r="J44" s="18"/>
    </row>
    <row r="45" spans="2:16">
      <c r="B45" s="15"/>
      <c r="C45" s="6"/>
      <c r="D45" s="6"/>
      <c r="E45" s="6"/>
      <c r="F45" s="6"/>
      <c r="G45" s="6"/>
      <c r="H45" s="6"/>
      <c r="I45" s="6"/>
      <c r="J45" s="18"/>
    </row>
    <row r="46" spans="2:16">
      <c r="B46" s="15"/>
      <c r="C46" s="6"/>
      <c r="D46" s="6"/>
      <c r="E46" s="6"/>
      <c r="F46" s="6"/>
      <c r="G46" s="6"/>
      <c r="H46" s="6"/>
      <c r="I46" s="6"/>
      <c r="J46" s="18"/>
    </row>
    <row r="47" spans="2:16">
      <c r="B47" s="15"/>
      <c r="C47" s="6"/>
      <c r="D47" s="6"/>
      <c r="E47" s="6"/>
      <c r="F47" s="6"/>
      <c r="G47" s="6"/>
      <c r="H47" s="6"/>
      <c r="I47" s="6"/>
      <c r="J47" s="18"/>
    </row>
    <row r="48" spans="2:16">
      <c r="B48" s="15"/>
      <c r="C48" s="6"/>
      <c r="D48" s="6"/>
      <c r="E48" s="6"/>
      <c r="F48" s="6"/>
      <c r="G48" s="6"/>
      <c r="H48" s="6"/>
      <c r="I48" s="6"/>
      <c r="J48" s="18"/>
    </row>
    <row r="49" spans="2:10">
      <c r="B49" s="15"/>
      <c r="C49" s="6"/>
      <c r="D49" s="6"/>
      <c r="E49" s="6"/>
      <c r="F49" s="6"/>
      <c r="G49" s="6"/>
      <c r="H49" s="6"/>
      <c r="I49" s="6"/>
      <c r="J49" s="18"/>
    </row>
    <row r="50" spans="2:10" ht="29.4" customHeight="1" thickBot="1">
      <c r="B50" s="27"/>
      <c r="C50" s="28"/>
      <c r="D50" s="28"/>
      <c r="E50" s="28"/>
      <c r="F50" s="28"/>
      <c r="G50" s="28"/>
      <c r="H50" s="28"/>
      <c r="I50" s="28"/>
      <c r="J50" s="29"/>
    </row>
    <row r="51" spans="2:10" ht="15" thickBot="1"/>
    <row r="52" spans="2:10">
      <c r="C52" s="244" t="s">
        <v>128</v>
      </c>
    </row>
    <row r="53" spans="2:10" ht="15" thickBot="1">
      <c r="C53" s="245"/>
    </row>
    <row r="54" spans="2:10">
      <c r="C54" s="117"/>
    </row>
  </sheetData>
  <sheetProtection algorithmName="SHA-512" hashValue="RXmxKTvoueKQflXes8q4C2AT0IlmjhyReR3ytsR7QuRvLUNwinMYcmO2hE47fcBicY3wRNojjJ2TkDtkyJpjnw==" saltValue="qnMBUc964fsmCRT0UzjfIg==" spinCount="100000" sheet="1" objects="1" scenarios="1"/>
  <mergeCells count="18">
    <mergeCell ref="F12:G12"/>
    <mergeCell ref="F14:G14"/>
    <mergeCell ref="C11:C13"/>
    <mergeCell ref="D11:D13"/>
    <mergeCell ref="C52:C53"/>
    <mergeCell ref="F16:G16"/>
    <mergeCell ref="F11:G11"/>
    <mergeCell ref="C22:E22"/>
    <mergeCell ref="C14:D14"/>
    <mergeCell ref="C17:D17"/>
    <mergeCell ref="F17:G17"/>
    <mergeCell ref="C18:I21"/>
    <mergeCell ref="C23:I25"/>
    <mergeCell ref="C2:C3"/>
    <mergeCell ref="C9:C10"/>
    <mergeCell ref="D9:D10"/>
    <mergeCell ref="F9:G9"/>
    <mergeCell ref="F10:G10"/>
  </mergeCells>
  <conditionalFormatting sqref="C23:I25">
    <cfRule type="expression" dxfId="3" priority="1">
      <formula>$C$23=" "</formula>
    </cfRule>
  </conditionalFormatting>
  <conditionalFormatting sqref="D9:D10">
    <cfRule type="expression" dxfId="2" priority="2">
      <formula>$D$11="Ei määritetty"</formula>
    </cfRule>
    <cfRule type="cellIs" dxfId="1" priority="3" operator="greaterThan">
      <formula>$D$11</formula>
    </cfRule>
    <cfRule type="cellIs" dxfId="0" priority="4" operator="lessThan">
      <formula>$D$11</formula>
    </cfRule>
  </conditionalFormatting>
  <hyperlinks>
    <hyperlink ref="C52:C53" location="Elementit!A1" display="Edellinen sivu" xr:uid="{00000000-0004-0000-0300-000000000000}"/>
  </hyperlinks>
  <pageMargins left="0.25" right="0.25" top="0.75" bottom="0.75" header="0.3" footer="0.3"/>
  <pageSetup paperSize="9"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202D18C3380EA4DBC2EE5F8424ADBF0" ma:contentTypeVersion="6" ma:contentTypeDescription="Luo uusi asiakirja." ma:contentTypeScope="" ma:versionID="2edaea3dd469b0204c8bd5eccdc563c4">
  <xsd:schema xmlns:xsd="http://www.w3.org/2001/XMLSchema" xmlns:xs="http://www.w3.org/2001/XMLSchema" xmlns:p="http://schemas.microsoft.com/office/2006/metadata/properties" xmlns:ns2="8e8986f8-d0f2-4a19-a7e4-3819a3677ef1" xmlns:ns3="c93239fe-3b1c-43ad-b789-098fcedbe01c" targetNamespace="http://schemas.microsoft.com/office/2006/metadata/properties" ma:root="true" ma:fieldsID="70f63058a1f885d6cd9967cdc8a99121" ns2:_="" ns3:_="">
    <xsd:import namespace="8e8986f8-d0f2-4a19-a7e4-3819a3677ef1"/>
    <xsd:import namespace="c93239fe-3b1c-43ad-b789-098fcedbe0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986f8-d0f2-4a19-a7e4-3819a3677e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239fe-3b1c-43ad-b789-098fcedbe0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CD33B4-EB20-48E5-82E8-7DEEE89614B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c93239fe-3b1c-43ad-b789-098fcedbe01c"/>
    <ds:schemaRef ds:uri="8e8986f8-d0f2-4a19-a7e4-3819a3677ef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0FC4A0-C888-4394-BAD4-842187B90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986f8-d0f2-4a19-a7e4-3819a3677ef1"/>
    <ds:schemaRef ds:uri="c93239fe-3b1c-43ad-b789-098fcedbe0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21863D-3021-42CA-9C10-8B3F543396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Ohjeet</vt:lpstr>
      <vt:lpstr>Lähtötiedot</vt:lpstr>
      <vt:lpstr>Elementit</vt:lpstr>
      <vt:lpstr>Tulokset</vt:lpstr>
    </vt:vector>
  </TitlesOfParts>
  <Manager/>
  <Company>Tuusulan kunta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Turpeinen Laura</dc:creator>
  <cp:keywords/>
  <dc:description/>
  <cp:lastModifiedBy>Turpeinen Laura</cp:lastModifiedBy>
  <cp:revision/>
  <dcterms:created xsi:type="dcterms:W3CDTF">2024-01-18T10:56:16Z</dcterms:created>
  <dcterms:modified xsi:type="dcterms:W3CDTF">2025-03-06T09:51:16Z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0x0101002202D18C3380EA4DBC2EE5F8424ADBF0</vt:lpwstr>
  </property>
</Properties>
</file>